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rame" sheetId="1" r:id="rId1"/>
    <sheet name="Feuil3" sheetId="2" r:id="rId2"/>
  </sheets>
  <definedNames>
    <definedName name="_xlnm.Print_Area" localSheetId="0">'Trame'!$A$1:$K$99</definedName>
  </definedNames>
  <calcPr fullCalcOnLoad="1"/>
</workbook>
</file>

<file path=xl/sharedStrings.xml><?xml version="1.0" encoding="utf-8"?>
<sst xmlns="http://schemas.openxmlformats.org/spreadsheetml/2006/main" count="181" uniqueCount="130">
  <si>
    <t>CAS PALATIN</t>
  </si>
  <si>
    <t>CA</t>
  </si>
  <si>
    <t>MOD</t>
  </si>
  <si>
    <t>Résultat</t>
  </si>
  <si>
    <t>Quantité</t>
  </si>
  <si>
    <t>Cout MP (Par Kg)</t>
  </si>
  <si>
    <t>Qté MP / 1 produit</t>
  </si>
  <si>
    <t>Commission sur Ventes</t>
  </si>
  <si>
    <t>de 0 à 2 000 Unités</t>
  </si>
  <si>
    <t>Supérieur à 2 000 Unités</t>
  </si>
  <si>
    <t>Cout Standard</t>
  </si>
  <si>
    <t>Autres Charges Fixes</t>
  </si>
  <si>
    <t>Heure supplémentaires</t>
  </si>
  <si>
    <t>CU MOD</t>
  </si>
  <si>
    <t>Catégorie Tarifaire</t>
  </si>
  <si>
    <t>A</t>
  </si>
  <si>
    <t>B</t>
  </si>
  <si>
    <t>C</t>
  </si>
  <si>
    <t>Prix Pratiqué</t>
  </si>
  <si>
    <t>Proportion</t>
  </si>
  <si>
    <t>PVM</t>
  </si>
  <si>
    <t>Unités Vendues</t>
  </si>
  <si>
    <t>CA Total</t>
  </si>
  <si>
    <t>BUDGET</t>
  </si>
  <si>
    <t>AVRIL 1987</t>
  </si>
  <si>
    <t>1). Budget de ventes &amp; Ventes Réelles du mois d'Avril 1987</t>
  </si>
  <si>
    <t>CU MOD supplémentaire</t>
  </si>
  <si>
    <t>Total MOD</t>
  </si>
  <si>
    <t>Total MOD supp.</t>
  </si>
  <si>
    <t>Heure Interim</t>
  </si>
  <si>
    <t>CU MOD Interim</t>
  </si>
  <si>
    <t>Total MOD Interim</t>
  </si>
  <si>
    <t>Nombre d'heure Production</t>
  </si>
  <si>
    <t>Total Qté MP</t>
  </si>
  <si>
    <t>Total Cout MP</t>
  </si>
  <si>
    <t>Unités Budget</t>
  </si>
  <si>
    <t>NB d'unité</t>
  </si>
  <si>
    <t>Total commission 2 000 Unités</t>
  </si>
  <si>
    <t>Total commission &gt;2 000 Unités</t>
  </si>
  <si>
    <t>Total Commission</t>
  </si>
  <si>
    <t>3). Budget Production &amp; Production observée sur le mois d'Avril 1987</t>
  </si>
  <si>
    <t>2). Budget MOD &amp; MOD observée sur le mois d'Avril 1987</t>
  </si>
  <si>
    <t>4). Budget Commission sur Ventes &amp; CSV observées sur le mois d'Avril 1987</t>
  </si>
  <si>
    <t>4). Budget Charges Fixes &amp; Charges Fixes observées sur le mois d'Avril 1987</t>
  </si>
  <si>
    <t>5.) Synthèse</t>
  </si>
  <si>
    <t>MOD supp.</t>
  </si>
  <si>
    <t>MOD Interim</t>
  </si>
  <si>
    <t>Resultat Net</t>
  </si>
  <si>
    <t>ECARTS</t>
  </si>
  <si>
    <t>Ecart Global</t>
  </si>
  <si>
    <t>Marge Sur Coût Variables</t>
  </si>
  <si>
    <t>Frais Variables</t>
  </si>
  <si>
    <t>Commission</t>
  </si>
  <si>
    <t>MP</t>
  </si>
  <si>
    <t>Ecart sur Frais Fixes</t>
  </si>
  <si>
    <t>Ecart sur Marge sur Coûts Variables</t>
  </si>
  <si>
    <t>En % du CA</t>
  </si>
  <si>
    <t>Marge sur Coûts Variables = CA x ratio de Marge sur Coûts Variables</t>
  </si>
  <si>
    <t>Qté</t>
  </si>
  <si>
    <t>% MCV</t>
  </si>
  <si>
    <t>FV Unitaire</t>
  </si>
  <si>
    <t>Données concernant les quantités produites, consommées et leur prix et rendements en préétabli et en réel.</t>
  </si>
  <si>
    <t>Données réelles</t>
  </si>
  <si>
    <t>Données préétablies</t>
  </si>
  <si>
    <t>Px standard de l'activité réelle</t>
  </si>
  <si>
    <t>Production (e)</t>
  </si>
  <si>
    <t>ct standard*nb d'h réelles</t>
  </si>
  <si>
    <t>commissions (frs/u)</t>
  </si>
  <si>
    <t>Matières</t>
  </si>
  <si>
    <t>rdmt (kg/u)</t>
  </si>
  <si>
    <t>ct (frs/kg)</t>
  </si>
  <si>
    <t>rdmt (h/u)</t>
  </si>
  <si>
    <t>ct (frs/h)</t>
  </si>
  <si>
    <t>Px de vente unitaire</t>
  </si>
  <si>
    <t>ct standard</t>
  </si>
  <si>
    <t>heures réelles</t>
  </si>
  <si>
    <t>h normales</t>
  </si>
  <si>
    <t>h sup (+25%)</t>
  </si>
  <si>
    <t>h intérim</t>
  </si>
  <si>
    <t>(1) - (2) = e/ct</t>
  </si>
  <si>
    <t>(2) - (3) = e/rdt</t>
  </si>
  <si>
    <t>(1) - (3) = e/px ou global = e/marge unitaire</t>
  </si>
  <si>
    <t xml:space="preserve"> Les Charges Variables</t>
  </si>
  <si>
    <t>Matières Premières</t>
  </si>
  <si>
    <t>(1)</t>
  </si>
  <si>
    <t>Pr * Rr * Cr =</t>
  </si>
  <si>
    <t>(1) - (3)</t>
  </si>
  <si>
    <t>E/P</t>
  </si>
  <si>
    <t>(2)</t>
  </si>
  <si>
    <t>Pr * Rr * Cp =</t>
  </si>
  <si>
    <t>(1) - (2)</t>
  </si>
  <si>
    <t>E/C</t>
  </si>
  <si>
    <t>(3)</t>
  </si>
  <si>
    <t>Pr * Rp * Cp =</t>
  </si>
  <si>
    <t>(2) - (3)</t>
  </si>
  <si>
    <t>E/R</t>
  </si>
  <si>
    <t>(4)</t>
  </si>
  <si>
    <t>Pp * Rp * Cp =</t>
  </si>
  <si>
    <t>(3) - (4)</t>
  </si>
  <si>
    <t>E/V</t>
  </si>
  <si>
    <t>Mod</t>
  </si>
  <si>
    <t>Calcul Coût Strict</t>
  </si>
  <si>
    <t>Pr * Rr * Cr   =</t>
  </si>
  <si>
    <t>Pr * Rr * Cp act réelle   =</t>
  </si>
  <si>
    <t>Calcul Coût Effet Mixte</t>
  </si>
  <si>
    <t>Pr * Rr * Cp    =</t>
  </si>
  <si>
    <t>Commission sur ventes</t>
  </si>
  <si>
    <t>Si on considère le rendement normal pour la MOD (0,5):</t>
  </si>
  <si>
    <t>Production</t>
  </si>
  <si>
    <t>Nombre d'heures</t>
  </si>
  <si>
    <t>heures normales</t>
  </si>
  <si>
    <t>heures suplémentaires</t>
  </si>
  <si>
    <t>heures d'intérim</t>
  </si>
  <si>
    <t>Ecarts défavorables</t>
  </si>
  <si>
    <t>Ecarts favorables</t>
  </si>
  <si>
    <t>Valeur</t>
  </si>
  <si>
    <t>%</t>
  </si>
  <si>
    <t>Sur CF</t>
  </si>
  <si>
    <t>sur activité</t>
  </si>
  <si>
    <t>sur pdv</t>
  </si>
  <si>
    <t>sur ct matière</t>
  </si>
  <si>
    <t>sur rdt matières</t>
  </si>
  <si>
    <t>sur résultat</t>
  </si>
  <si>
    <t>sur rdt mod</t>
  </si>
  <si>
    <t>sur ct mod (strict)</t>
  </si>
  <si>
    <t>sur ct mod (mixte)</t>
  </si>
  <si>
    <t>sur ct de commissions</t>
  </si>
  <si>
    <t>TOTAL</t>
  </si>
  <si>
    <t>JC SCILIEN</t>
  </si>
  <si>
    <t>jscilien@u-paris10.fr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</si>
</sst>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&quot;Vrai&quot;;&quot;Vrai&quot;;&quot;Faux&quot;"/>
    <numFmt numFmtId="174" formatCode="&quot;Actif&quot;;&quot;Actif&quot;;&quot;Inactif&quot;"/>
    <numFmt numFmtId="175" formatCode="_-* #,##0.00\ _€_-;\-* #,##0.00\ _€_-;_-* &quot;-&quot;?????????\ _€_-;_-@_-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\ _F_-;\-* #,##0.0\ _F_-;_-* &quot;-&quot;??\ _F_-;_-@_-"/>
    <numFmt numFmtId="183" formatCode="_-* #,##0\ _F_-;\-* #,##0\ _F_-;_-* &quot;-&quot;??\ _F_-;_-@_-"/>
    <numFmt numFmtId="184" formatCode="[$-40C]dddd\ 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4">
    <xf numFmtId="0" fontId="0" fillId="0" borderId="0" xfId="0" applyAlignment="1">
      <alignment/>
    </xf>
    <xf numFmtId="171" fontId="0" fillId="0" borderId="0" xfId="47" applyFont="1" applyAlignment="1">
      <alignment/>
    </xf>
    <xf numFmtId="183" fontId="0" fillId="0" borderId="0" xfId="47" applyNumberFormat="1" applyFont="1" applyAlignment="1">
      <alignment/>
    </xf>
    <xf numFmtId="171" fontId="0" fillId="0" borderId="0" xfId="47" applyFont="1" applyAlignment="1">
      <alignment horizontal="center"/>
    </xf>
    <xf numFmtId="9" fontId="0" fillId="0" borderId="0" xfId="52" applyFont="1" applyAlignment="1">
      <alignment horizontal="center"/>
    </xf>
    <xf numFmtId="171" fontId="3" fillId="0" borderId="0" xfId="47" applyFont="1" applyAlignment="1">
      <alignment/>
    </xf>
    <xf numFmtId="171" fontId="4" fillId="0" borderId="0" xfId="47" applyFont="1" applyAlignment="1">
      <alignment/>
    </xf>
    <xf numFmtId="171" fontId="0" fillId="0" borderId="10" xfId="47" applyFont="1" applyBorder="1" applyAlignment="1">
      <alignment horizontal="center"/>
    </xf>
    <xf numFmtId="171" fontId="0" fillId="0" borderId="10" xfId="47" applyFont="1" applyBorder="1" applyAlignment="1">
      <alignment/>
    </xf>
    <xf numFmtId="9" fontId="0" fillId="0" borderId="10" xfId="52" applyFont="1" applyBorder="1" applyAlignment="1">
      <alignment horizontal="center"/>
    </xf>
    <xf numFmtId="171" fontId="3" fillId="0" borderId="10" xfId="47" applyFont="1" applyBorder="1" applyAlignment="1">
      <alignment horizontal="center"/>
    </xf>
    <xf numFmtId="171" fontId="3" fillId="33" borderId="10" xfId="47" applyFont="1" applyFill="1" applyBorder="1" applyAlignment="1">
      <alignment horizontal="center"/>
    </xf>
    <xf numFmtId="171" fontId="3" fillId="33" borderId="10" xfId="47" applyFont="1" applyFill="1" applyBorder="1" applyAlignment="1">
      <alignment/>
    </xf>
    <xf numFmtId="9" fontId="3" fillId="33" borderId="10" xfId="52" applyFont="1" applyFill="1" applyBorder="1" applyAlignment="1">
      <alignment horizontal="center"/>
    </xf>
    <xf numFmtId="176" fontId="3" fillId="33" borderId="10" xfId="52" applyNumberFormat="1" applyFont="1" applyFill="1" applyBorder="1" applyAlignment="1">
      <alignment horizontal="center"/>
    </xf>
    <xf numFmtId="176" fontId="0" fillId="0" borderId="10" xfId="52" applyNumberFormat="1" applyFont="1" applyBorder="1" applyAlignment="1">
      <alignment horizontal="left" indent="2"/>
    </xf>
    <xf numFmtId="176" fontId="3" fillId="33" borderId="10" xfId="52" applyNumberFormat="1" applyFont="1" applyFill="1" applyBorder="1" applyAlignment="1">
      <alignment horizontal="left" indent="2"/>
    </xf>
    <xf numFmtId="182" fontId="0" fillId="0" borderId="10" xfId="47" applyNumberFormat="1" applyFont="1" applyBorder="1" applyAlignment="1">
      <alignment/>
    </xf>
    <xf numFmtId="182" fontId="3" fillId="33" borderId="10" xfId="47" applyNumberFormat="1" applyFont="1" applyFill="1" applyBorder="1" applyAlignment="1">
      <alignment/>
    </xf>
    <xf numFmtId="183" fontId="0" fillId="0" borderId="10" xfId="47" applyNumberFormat="1" applyFont="1" applyBorder="1" applyAlignment="1">
      <alignment/>
    </xf>
    <xf numFmtId="183" fontId="3" fillId="33" borderId="10" xfId="47" applyNumberFormat="1" applyFont="1" applyFill="1" applyBorder="1" applyAlignment="1">
      <alignment/>
    </xf>
    <xf numFmtId="171" fontId="0" fillId="0" borderId="0" xfId="47" applyFont="1" applyAlignment="1">
      <alignment horizontal="left"/>
    </xf>
    <xf numFmtId="183" fontId="0" fillId="0" borderId="0" xfId="47" applyNumberFormat="1" applyFont="1" applyAlignment="1">
      <alignment horizontal="center"/>
    </xf>
    <xf numFmtId="183" fontId="3" fillId="0" borderId="0" xfId="47" applyNumberFormat="1" applyFont="1" applyAlignment="1">
      <alignment/>
    </xf>
    <xf numFmtId="183" fontId="3" fillId="0" borderId="0" xfId="47" applyNumberFormat="1" applyFont="1" applyAlignment="1">
      <alignment horizontal="center"/>
    </xf>
    <xf numFmtId="171" fontId="3" fillId="34" borderId="11" xfId="47" applyFont="1" applyFill="1" applyBorder="1" applyAlignment="1">
      <alignment horizontal="centerContinuous" vertical="center"/>
    </xf>
    <xf numFmtId="171" fontId="3" fillId="34" borderId="12" xfId="47" applyFont="1" applyFill="1" applyBorder="1" applyAlignment="1">
      <alignment horizontal="centerContinuous" vertical="center"/>
    </xf>
    <xf numFmtId="171" fontId="3" fillId="34" borderId="13" xfId="47" applyFont="1" applyFill="1" applyBorder="1" applyAlignment="1">
      <alignment horizontal="centerContinuous" vertical="center"/>
    </xf>
    <xf numFmtId="171" fontId="3" fillId="34" borderId="10" xfId="47" applyFont="1" applyFill="1" applyBorder="1" applyAlignment="1">
      <alignment horizontal="center" vertical="center" wrapText="1"/>
    </xf>
    <xf numFmtId="49" fontId="3" fillId="35" borderId="11" xfId="47" applyNumberFormat="1" applyFont="1" applyFill="1" applyBorder="1" applyAlignment="1">
      <alignment horizontal="centerContinuous" vertical="center"/>
    </xf>
    <xf numFmtId="171" fontId="3" fillId="35" borderId="11" xfId="47" applyFont="1" applyFill="1" applyBorder="1" applyAlignment="1">
      <alignment horizontal="centerContinuous" vertical="center"/>
    </xf>
    <xf numFmtId="171" fontId="3" fillId="35" borderId="10" xfId="47" applyFont="1" applyFill="1" applyBorder="1" applyAlignment="1">
      <alignment horizontal="centerContinuous" vertical="center"/>
    </xf>
    <xf numFmtId="171" fontId="3" fillId="35" borderId="10" xfId="47" applyFont="1" applyFill="1" applyBorder="1" applyAlignment="1">
      <alignment horizontal="center" vertical="center" wrapText="1"/>
    </xf>
    <xf numFmtId="176" fontId="3" fillId="35" borderId="10" xfId="52" applyNumberFormat="1" applyFont="1" applyFill="1" applyBorder="1" applyAlignment="1">
      <alignment horizontal="center" vertical="center" wrapText="1"/>
    </xf>
    <xf numFmtId="171" fontId="3" fillId="0" borderId="0" xfId="47" applyFont="1" applyAlignment="1">
      <alignment horizontal="center"/>
    </xf>
    <xf numFmtId="171" fontId="3" fillId="0" borderId="14" xfId="47" applyFont="1" applyBorder="1" applyAlignment="1">
      <alignment/>
    </xf>
    <xf numFmtId="183" fontId="3" fillId="0" borderId="14" xfId="47" applyNumberFormat="1" applyFont="1" applyBorder="1" applyAlignment="1">
      <alignment/>
    </xf>
    <xf numFmtId="171" fontId="3" fillId="0" borderId="14" xfId="47" applyFont="1" applyBorder="1" applyAlignment="1">
      <alignment horizontal="center"/>
    </xf>
    <xf numFmtId="183" fontId="3" fillId="0" borderId="14" xfId="47" applyNumberFormat="1" applyFont="1" applyBorder="1" applyAlignment="1">
      <alignment horizontal="center"/>
    </xf>
    <xf numFmtId="171" fontId="3" fillId="34" borderId="10" xfId="47" applyFont="1" applyFill="1" applyBorder="1" applyAlignment="1">
      <alignment horizontal="centerContinuous" vertical="center"/>
    </xf>
    <xf numFmtId="49" fontId="3" fillId="35" borderId="10" xfId="47" applyNumberFormat="1" applyFont="1" applyFill="1" applyBorder="1" applyAlignment="1">
      <alignment horizontal="centerContinuous" vertical="center"/>
    </xf>
    <xf numFmtId="171" fontId="0" fillId="0" borderId="14" xfId="47" applyFont="1" applyBorder="1" applyAlignment="1">
      <alignment/>
    </xf>
    <xf numFmtId="183" fontId="0" fillId="0" borderId="14" xfId="47" applyNumberFormat="1" applyFont="1" applyBorder="1" applyAlignment="1">
      <alignment/>
    </xf>
    <xf numFmtId="171" fontId="3" fillId="33" borderId="11" xfId="47" applyFont="1" applyFill="1" applyBorder="1" applyAlignment="1">
      <alignment/>
    </xf>
    <xf numFmtId="171" fontId="3" fillId="33" borderId="12" xfId="47" applyFont="1" applyFill="1" applyBorder="1" applyAlignment="1">
      <alignment/>
    </xf>
    <xf numFmtId="183" fontId="3" fillId="33" borderId="12" xfId="47" applyNumberFormat="1" applyFont="1" applyFill="1" applyBorder="1" applyAlignment="1">
      <alignment/>
    </xf>
    <xf numFmtId="183" fontId="3" fillId="33" borderId="13" xfId="47" applyNumberFormat="1" applyFont="1" applyFill="1" applyBorder="1" applyAlignment="1">
      <alignment/>
    </xf>
    <xf numFmtId="9" fontId="3" fillId="33" borderId="12" xfId="52" applyFont="1" applyFill="1" applyBorder="1" applyAlignment="1">
      <alignment horizontal="center"/>
    </xf>
    <xf numFmtId="9" fontId="3" fillId="33" borderId="13" xfId="52" applyFont="1" applyFill="1" applyBorder="1" applyAlignment="1">
      <alignment horizontal="center"/>
    </xf>
    <xf numFmtId="171" fontId="3" fillId="0" borderId="0" xfId="47" applyFont="1" applyBorder="1" applyAlignment="1">
      <alignment/>
    </xf>
    <xf numFmtId="171" fontId="0" fillId="0" borderId="0" xfId="47" applyFont="1" applyBorder="1" applyAlignment="1">
      <alignment/>
    </xf>
    <xf numFmtId="171" fontId="5" fillId="36" borderId="0" xfId="47" applyFont="1" applyFill="1" applyAlignment="1">
      <alignment horizontal="centerContinuous" vertical="center"/>
    </xf>
    <xf numFmtId="171" fontId="0" fillId="36" borderId="0" xfId="47" applyFont="1" applyFill="1" applyAlignment="1">
      <alignment horizontal="centerContinuous" vertical="center"/>
    </xf>
    <xf numFmtId="183" fontId="0" fillId="0" borderId="0" xfId="47" applyNumberFormat="1" applyFont="1" applyAlignment="1">
      <alignment/>
    </xf>
    <xf numFmtId="183" fontId="0" fillId="0" borderId="15" xfId="47" applyNumberFormat="1" applyFont="1" applyFill="1" applyBorder="1" applyAlignment="1">
      <alignment horizontal="center"/>
    </xf>
    <xf numFmtId="183" fontId="0" fillId="0" borderId="16" xfId="47" applyNumberFormat="1" applyFont="1" applyBorder="1" applyAlignment="1">
      <alignment horizontal="center"/>
    </xf>
    <xf numFmtId="183" fontId="0" fillId="0" borderId="16" xfId="47" applyNumberFormat="1" applyFont="1" applyBorder="1" applyAlignment="1">
      <alignment horizontal="right"/>
    </xf>
    <xf numFmtId="183" fontId="0" fillId="0" borderId="17" xfId="47" applyNumberFormat="1" applyFont="1" applyBorder="1" applyAlignment="1">
      <alignment horizontal="center"/>
    </xf>
    <xf numFmtId="183" fontId="0" fillId="33" borderId="18" xfId="47" applyNumberFormat="1" applyFont="1" applyFill="1" applyBorder="1" applyAlignment="1">
      <alignment horizontal="center"/>
    </xf>
    <xf numFmtId="183" fontId="0" fillId="33" borderId="19" xfId="47" applyNumberFormat="1" applyFont="1" applyFill="1" applyBorder="1" applyAlignment="1">
      <alignment horizontal="center"/>
    </xf>
    <xf numFmtId="183" fontId="0" fillId="37" borderId="0" xfId="47" applyNumberFormat="1" applyFont="1" applyFill="1" applyAlignment="1">
      <alignment/>
    </xf>
    <xf numFmtId="183" fontId="0" fillId="37" borderId="0" xfId="47" applyNumberFormat="1" applyFont="1" applyFill="1" applyAlignment="1">
      <alignment horizontal="left"/>
    </xf>
    <xf numFmtId="183" fontId="0" fillId="37" borderId="0" xfId="47" applyNumberFormat="1" applyFont="1" applyFill="1" applyAlignment="1">
      <alignment horizontal="right"/>
    </xf>
    <xf numFmtId="183" fontId="4" fillId="37" borderId="0" xfId="47" applyNumberFormat="1" applyFont="1" applyFill="1" applyAlignment="1">
      <alignment/>
    </xf>
    <xf numFmtId="183" fontId="3" fillId="37" borderId="0" xfId="47" applyNumberFormat="1" applyFont="1" applyFill="1" applyAlignment="1" quotePrefix="1">
      <alignment horizontal="center"/>
    </xf>
    <xf numFmtId="183" fontId="3" fillId="37" borderId="0" xfId="47" applyNumberFormat="1" applyFont="1" applyFill="1" applyAlignment="1">
      <alignment horizontal="right"/>
    </xf>
    <xf numFmtId="183" fontId="3" fillId="37" borderId="20" xfId="47" applyNumberFormat="1" applyFont="1" applyFill="1" applyBorder="1" applyAlignment="1">
      <alignment/>
    </xf>
    <xf numFmtId="183" fontId="3" fillId="37" borderId="0" xfId="47" applyNumberFormat="1" applyFont="1" applyFill="1" applyAlignment="1">
      <alignment/>
    </xf>
    <xf numFmtId="183" fontId="3" fillId="37" borderId="0" xfId="47" applyNumberFormat="1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183" fontId="0" fillId="0" borderId="16" xfId="47" applyNumberFormat="1" applyFont="1" applyBorder="1" applyAlignment="1">
      <alignment/>
    </xf>
    <xf numFmtId="176" fontId="0" fillId="0" borderId="16" xfId="52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7" applyNumberFormat="1" applyFont="1" applyBorder="1" applyAlignment="1">
      <alignment/>
    </xf>
    <xf numFmtId="183" fontId="0" fillId="38" borderId="22" xfId="47" applyNumberFormat="1" applyFont="1" applyFill="1" applyBorder="1" applyAlignment="1">
      <alignment/>
    </xf>
    <xf numFmtId="183" fontId="0" fillId="38" borderId="23" xfId="47" applyNumberFormat="1" applyFont="1" applyFill="1" applyBorder="1" applyAlignment="1">
      <alignment/>
    </xf>
    <xf numFmtId="176" fontId="0" fillId="33" borderId="24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183" fontId="0" fillId="0" borderId="22" xfId="47" applyNumberFormat="1" applyFont="1" applyBorder="1" applyAlignment="1">
      <alignment horizontal="center"/>
    </xf>
    <xf numFmtId="183" fontId="0" fillId="0" borderId="23" xfId="47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83" fontId="0" fillId="33" borderId="24" xfId="47" applyNumberFormat="1" applyFont="1" applyFill="1" applyBorder="1" applyAlignment="1">
      <alignment horizontal="center"/>
    </xf>
    <xf numFmtId="183" fontId="0" fillId="33" borderId="18" xfId="47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3" fontId="6" fillId="37" borderId="0" xfId="47" applyNumberFormat="1" applyFont="1" applyFill="1" applyAlignment="1">
      <alignment horizontal="left"/>
    </xf>
    <xf numFmtId="183" fontId="0" fillId="0" borderId="0" xfId="47" applyNumberFormat="1" applyFont="1" applyAlignment="1">
      <alignment horizontal="left" wrapText="1"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3" fontId="0" fillId="0" borderId="0" xfId="47" applyNumberFormat="1" applyFont="1" applyBorder="1" applyAlignment="1">
      <alignment horizontal="center"/>
    </xf>
    <xf numFmtId="183" fontId="0" fillId="0" borderId="21" xfId="47" applyNumberFormat="1" applyFont="1" applyBorder="1" applyAlignment="1">
      <alignment horizontal="center"/>
    </xf>
    <xf numFmtId="183" fontId="0" fillId="0" borderId="25" xfId="47" applyNumberFormat="1" applyFont="1" applyBorder="1" applyAlignment="1">
      <alignment horizontal="center"/>
    </xf>
    <xf numFmtId="183" fontId="0" fillId="33" borderId="35" xfId="47" applyNumberFormat="1" applyFont="1" applyFill="1" applyBorder="1" applyAlignment="1">
      <alignment horizontal="center"/>
    </xf>
    <xf numFmtId="183" fontId="0" fillId="0" borderId="36" xfId="47" applyNumberFormat="1" applyFont="1" applyBorder="1" applyAlignment="1">
      <alignment horizontal="center"/>
    </xf>
    <xf numFmtId="183" fontId="0" fillId="0" borderId="30" xfId="47" applyNumberFormat="1" applyFont="1" applyBorder="1" applyAlignment="1">
      <alignment horizontal="center" wrapText="1"/>
    </xf>
    <xf numFmtId="183" fontId="0" fillId="0" borderId="31" xfId="47" applyNumberFormat="1" applyFont="1" applyBorder="1" applyAlignment="1">
      <alignment horizontal="center" wrapText="1"/>
    </xf>
    <xf numFmtId="183" fontId="0" fillId="0" borderId="35" xfId="47" applyNumberFormat="1" applyFont="1" applyBorder="1" applyAlignment="1">
      <alignment horizontal="center"/>
    </xf>
    <xf numFmtId="183" fontId="0" fillId="33" borderId="37" xfId="47" applyNumberFormat="1" applyFont="1" applyFill="1" applyBorder="1" applyAlignment="1">
      <alignment horizontal="center"/>
    </xf>
    <xf numFmtId="183" fontId="0" fillId="33" borderId="22" xfId="47" applyNumberFormat="1" applyFont="1" applyFill="1" applyBorder="1" applyAlignment="1">
      <alignment horizontal="center"/>
    </xf>
    <xf numFmtId="183" fontId="0" fillId="33" borderId="23" xfId="47" applyNumberFormat="1" applyFont="1" applyFill="1" applyBorder="1" applyAlignment="1">
      <alignment horizontal="center"/>
    </xf>
    <xf numFmtId="183" fontId="0" fillId="33" borderId="22" xfId="47" applyNumberFormat="1" applyFont="1" applyFill="1" applyBorder="1" applyAlignment="1">
      <alignment horizontal="center" wrapText="1" shrinkToFit="1"/>
    </xf>
    <xf numFmtId="183" fontId="0" fillId="33" borderId="23" xfId="47" applyNumberFormat="1" applyFont="1" applyFill="1" applyBorder="1" applyAlignment="1">
      <alignment horizontal="center" wrapText="1" shrinkToFit="1"/>
    </xf>
    <xf numFmtId="183" fontId="0" fillId="0" borderId="38" xfId="47" applyNumberFormat="1" applyFont="1" applyBorder="1" applyAlignment="1">
      <alignment horizontal="center"/>
    </xf>
    <xf numFmtId="183" fontId="0" fillId="0" borderId="39" xfId="47" applyNumberFormat="1" applyFont="1" applyBorder="1" applyAlignment="1">
      <alignment horizontal="center"/>
    </xf>
    <xf numFmtId="183" fontId="0" fillId="0" borderId="40" xfId="47" applyNumberFormat="1" applyFont="1" applyBorder="1" applyAlignment="1">
      <alignment horizontal="center"/>
    </xf>
    <xf numFmtId="183" fontId="0" fillId="0" borderId="0" xfId="47" applyNumberFormat="1" applyFont="1" applyAlignment="1">
      <alignment wrapText="1"/>
    </xf>
    <xf numFmtId="171" fontId="0" fillId="36" borderId="0" xfId="47" applyFont="1" applyFill="1" applyAlignment="1">
      <alignment horizontal="centerContinuous" vertical="center"/>
    </xf>
    <xf numFmtId="171" fontId="1" fillId="36" borderId="0" xfId="45" applyNumberFormat="1" applyFill="1" applyAlignment="1" applyProtection="1">
      <alignment horizontal="centerContinuous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145</xdr:row>
      <xdr:rowOff>104775</xdr:rowOff>
    </xdr:from>
    <xdr:to>
      <xdr:col>3</xdr:col>
      <xdr:colOff>552450</xdr:colOff>
      <xdr:row>146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4095750" y="2384107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130</xdr:row>
      <xdr:rowOff>104775</xdr:rowOff>
    </xdr:from>
    <xdr:to>
      <xdr:col>6</xdr:col>
      <xdr:colOff>85725</xdr:colOff>
      <xdr:row>132</xdr:row>
      <xdr:rowOff>19050</xdr:rowOff>
    </xdr:to>
    <xdr:sp>
      <xdr:nvSpPr>
        <xdr:cNvPr id="2" name="Rectangle 55"/>
        <xdr:cNvSpPr>
          <a:spLocks/>
        </xdr:cNvSpPr>
      </xdr:nvSpPr>
      <xdr:spPr>
        <a:xfrm>
          <a:off x="4657725" y="21412200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R</a:t>
          </a:r>
        </a:p>
      </xdr:txBody>
    </xdr:sp>
    <xdr:clientData/>
  </xdr:twoCellAnchor>
  <xdr:twoCellAnchor>
    <xdr:from>
      <xdr:col>6</xdr:col>
      <xdr:colOff>371475</xdr:colOff>
      <xdr:row>130</xdr:row>
      <xdr:rowOff>114300</xdr:rowOff>
    </xdr:from>
    <xdr:to>
      <xdr:col>7</xdr:col>
      <xdr:colOff>485775</xdr:colOff>
      <xdr:row>132</xdr:row>
      <xdr:rowOff>28575</xdr:rowOff>
    </xdr:to>
    <xdr:sp>
      <xdr:nvSpPr>
        <xdr:cNvPr id="3" name="Rectangle 53"/>
        <xdr:cNvSpPr>
          <a:spLocks/>
        </xdr:cNvSpPr>
      </xdr:nvSpPr>
      <xdr:spPr>
        <a:xfrm>
          <a:off x="6372225" y="21421725"/>
          <a:ext cx="923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</a:t>
          </a:r>
        </a:p>
      </xdr:txBody>
    </xdr:sp>
    <xdr:clientData/>
  </xdr:twoCellAnchor>
  <xdr:twoCellAnchor>
    <xdr:from>
      <xdr:col>2</xdr:col>
      <xdr:colOff>466725</xdr:colOff>
      <xdr:row>134</xdr:row>
      <xdr:rowOff>123825</xdr:rowOff>
    </xdr:from>
    <xdr:to>
      <xdr:col>3</xdr:col>
      <xdr:colOff>209550</xdr:colOff>
      <xdr:row>136</xdr:row>
      <xdr:rowOff>28575</xdr:rowOff>
    </xdr:to>
    <xdr:sp>
      <xdr:nvSpPr>
        <xdr:cNvPr id="4" name="Rectangle 52"/>
        <xdr:cNvSpPr>
          <a:spLocks/>
        </xdr:cNvSpPr>
      </xdr:nvSpPr>
      <xdr:spPr>
        <a:xfrm>
          <a:off x="2952750" y="22078950"/>
          <a:ext cx="800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Matière</a:t>
          </a:r>
        </a:p>
      </xdr:txBody>
    </xdr:sp>
    <xdr:clientData/>
  </xdr:twoCellAnchor>
  <xdr:twoCellAnchor>
    <xdr:from>
      <xdr:col>5</xdr:col>
      <xdr:colOff>323850</xdr:colOff>
      <xdr:row>134</xdr:row>
      <xdr:rowOff>123825</xdr:rowOff>
    </xdr:from>
    <xdr:to>
      <xdr:col>6</xdr:col>
      <xdr:colOff>647700</xdr:colOff>
      <xdr:row>136</xdr:row>
      <xdr:rowOff>47625</xdr:rowOff>
    </xdr:to>
    <xdr:sp>
      <xdr:nvSpPr>
        <xdr:cNvPr id="5" name="Rectangle 51"/>
        <xdr:cNvSpPr>
          <a:spLocks/>
        </xdr:cNvSpPr>
      </xdr:nvSpPr>
      <xdr:spPr>
        <a:xfrm>
          <a:off x="5476875" y="22078950"/>
          <a:ext cx="1171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Mod</a:t>
          </a:r>
        </a:p>
      </xdr:txBody>
    </xdr:sp>
    <xdr:clientData/>
  </xdr:twoCellAnchor>
  <xdr:twoCellAnchor>
    <xdr:from>
      <xdr:col>8</xdr:col>
      <xdr:colOff>95250</xdr:colOff>
      <xdr:row>134</xdr:row>
      <xdr:rowOff>95250</xdr:rowOff>
    </xdr:from>
    <xdr:to>
      <xdr:col>9</xdr:col>
      <xdr:colOff>485775</xdr:colOff>
      <xdr:row>136</xdr:row>
      <xdr:rowOff>104775</xdr:rowOff>
    </xdr:to>
    <xdr:sp>
      <xdr:nvSpPr>
        <xdr:cNvPr id="6" name="Rectangle 50"/>
        <xdr:cNvSpPr>
          <a:spLocks/>
        </xdr:cNvSpPr>
      </xdr:nvSpPr>
      <xdr:spPr>
        <a:xfrm>
          <a:off x="7648575" y="22050375"/>
          <a:ext cx="1190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commission sur vente</a:t>
          </a:r>
        </a:p>
      </xdr:txBody>
    </xdr:sp>
    <xdr:clientData/>
  </xdr:twoCellAnchor>
  <xdr:twoCellAnchor>
    <xdr:from>
      <xdr:col>2</xdr:col>
      <xdr:colOff>419100</xdr:colOff>
      <xdr:row>133</xdr:row>
      <xdr:rowOff>76200</xdr:rowOff>
    </xdr:from>
    <xdr:to>
      <xdr:col>3</xdr:col>
      <xdr:colOff>257175</xdr:colOff>
      <xdr:row>133</xdr:row>
      <xdr:rowOff>76200</xdr:rowOff>
    </xdr:to>
    <xdr:sp>
      <xdr:nvSpPr>
        <xdr:cNvPr id="7" name="Line 49"/>
        <xdr:cNvSpPr>
          <a:spLocks/>
        </xdr:cNvSpPr>
      </xdr:nvSpPr>
      <xdr:spPr>
        <a:xfrm flipV="1">
          <a:off x="2905125" y="218694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132</xdr:row>
      <xdr:rowOff>28575</xdr:rowOff>
    </xdr:from>
    <xdr:to>
      <xdr:col>3</xdr:col>
      <xdr:colOff>247650</xdr:colOff>
      <xdr:row>133</xdr:row>
      <xdr:rowOff>66675</xdr:rowOff>
    </xdr:to>
    <xdr:sp>
      <xdr:nvSpPr>
        <xdr:cNvPr id="8" name="AutoShape 48"/>
        <xdr:cNvSpPr>
          <a:spLocks/>
        </xdr:cNvSpPr>
      </xdr:nvSpPr>
      <xdr:spPr>
        <a:xfrm>
          <a:off x="3790950" y="21659850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132</xdr:row>
      <xdr:rowOff>19050</xdr:rowOff>
    </xdr:from>
    <xdr:to>
      <xdr:col>2</xdr:col>
      <xdr:colOff>438150</xdr:colOff>
      <xdr:row>133</xdr:row>
      <xdr:rowOff>76200</xdr:rowOff>
    </xdr:to>
    <xdr:sp>
      <xdr:nvSpPr>
        <xdr:cNvPr id="9" name="AutoShape 47"/>
        <xdr:cNvSpPr>
          <a:spLocks/>
        </xdr:cNvSpPr>
      </xdr:nvSpPr>
      <xdr:spPr>
        <a:xfrm flipH="1">
          <a:off x="2905125" y="2165032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133</xdr:row>
      <xdr:rowOff>95250</xdr:rowOff>
    </xdr:from>
    <xdr:to>
      <xdr:col>2</xdr:col>
      <xdr:colOff>1009650</xdr:colOff>
      <xdr:row>134</xdr:row>
      <xdr:rowOff>142875</xdr:rowOff>
    </xdr:to>
    <xdr:sp>
      <xdr:nvSpPr>
        <xdr:cNvPr id="10" name="Line 46"/>
        <xdr:cNvSpPr>
          <a:spLocks/>
        </xdr:cNvSpPr>
      </xdr:nvSpPr>
      <xdr:spPr>
        <a:xfrm>
          <a:off x="3495675" y="21888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133</xdr:row>
      <xdr:rowOff>66675</xdr:rowOff>
    </xdr:from>
    <xdr:to>
      <xdr:col>7</xdr:col>
      <xdr:colOff>38100</xdr:colOff>
      <xdr:row>133</xdr:row>
      <xdr:rowOff>66675</xdr:rowOff>
    </xdr:to>
    <xdr:sp>
      <xdr:nvSpPr>
        <xdr:cNvPr id="11" name="Line 45"/>
        <xdr:cNvSpPr>
          <a:spLocks/>
        </xdr:cNvSpPr>
      </xdr:nvSpPr>
      <xdr:spPr>
        <a:xfrm>
          <a:off x="5572125" y="218598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132</xdr:row>
      <xdr:rowOff>19050</xdr:rowOff>
    </xdr:from>
    <xdr:to>
      <xdr:col>5</xdr:col>
      <xdr:colOff>428625</xdr:colOff>
      <xdr:row>133</xdr:row>
      <xdr:rowOff>66675</xdr:rowOff>
    </xdr:to>
    <xdr:sp>
      <xdr:nvSpPr>
        <xdr:cNvPr id="12" name="AutoShape 44"/>
        <xdr:cNvSpPr>
          <a:spLocks/>
        </xdr:cNvSpPr>
      </xdr:nvSpPr>
      <xdr:spPr>
        <a:xfrm flipH="1">
          <a:off x="5572125" y="216503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132</xdr:row>
      <xdr:rowOff>28575</xdr:rowOff>
    </xdr:from>
    <xdr:to>
      <xdr:col>7</xdr:col>
      <xdr:colOff>38100</xdr:colOff>
      <xdr:row>133</xdr:row>
      <xdr:rowOff>66675</xdr:rowOff>
    </xdr:to>
    <xdr:sp>
      <xdr:nvSpPr>
        <xdr:cNvPr id="13" name="AutoShape 43"/>
        <xdr:cNvSpPr>
          <a:spLocks/>
        </xdr:cNvSpPr>
      </xdr:nvSpPr>
      <xdr:spPr>
        <a:xfrm>
          <a:off x="6838950" y="21659850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139</xdr:row>
      <xdr:rowOff>152400</xdr:rowOff>
    </xdr:from>
    <xdr:to>
      <xdr:col>5</xdr:col>
      <xdr:colOff>457200</xdr:colOff>
      <xdr:row>141</xdr:row>
      <xdr:rowOff>152400</xdr:rowOff>
    </xdr:to>
    <xdr:sp>
      <xdr:nvSpPr>
        <xdr:cNvPr id="14" name="Rectangle 42"/>
        <xdr:cNvSpPr>
          <a:spLocks/>
        </xdr:cNvSpPr>
      </xdr:nvSpPr>
      <xdr:spPr>
        <a:xfrm>
          <a:off x="3524250" y="22917150"/>
          <a:ext cx="2085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CVU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(Cr -Cvp) *Ar</a:t>
          </a:r>
        </a:p>
      </xdr:txBody>
    </xdr:sp>
    <xdr:clientData/>
  </xdr:twoCellAnchor>
  <xdr:twoCellAnchor>
    <xdr:from>
      <xdr:col>6</xdr:col>
      <xdr:colOff>409575</xdr:colOff>
      <xdr:row>139</xdr:row>
      <xdr:rowOff>152400</xdr:rowOff>
    </xdr:from>
    <xdr:to>
      <xdr:col>9</xdr:col>
      <xdr:colOff>76200</xdr:colOff>
      <xdr:row>141</xdr:row>
      <xdr:rowOff>152400</xdr:rowOff>
    </xdr:to>
    <xdr:sp>
      <xdr:nvSpPr>
        <xdr:cNvPr id="15" name="Rectangle 41"/>
        <xdr:cNvSpPr>
          <a:spLocks/>
        </xdr:cNvSpPr>
      </xdr:nvSpPr>
      <xdr:spPr>
        <a:xfrm>
          <a:off x="6410325" y="22917150"/>
          <a:ext cx="20193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Prix de vente Moyen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(PVr -PVs) *AR</a:t>
          </a:r>
        </a:p>
      </xdr:txBody>
    </xdr:sp>
    <xdr:clientData/>
  </xdr:twoCellAnchor>
  <xdr:twoCellAnchor>
    <xdr:from>
      <xdr:col>2</xdr:col>
      <xdr:colOff>1000125</xdr:colOff>
      <xdr:row>138</xdr:row>
      <xdr:rowOff>66675</xdr:rowOff>
    </xdr:from>
    <xdr:to>
      <xdr:col>8</xdr:col>
      <xdr:colOff>685800</xdr:colOff>
      <xdr:row>138</xdr:row>
      <xdr:rowOff>66675</xdr:rowOff>
    </xdr:to>
    <xdr:sp>
      <xdr:nvSpPr>
        <xdr:cNvPr id="16" name="Line 40"/>
        <xdr:cNvSpPr>
          <a:spLocks/>
        </xdr:cNvSpPr>
      </xdr:nvSpPr>
      <xdr:spPr>
        <a:xfrm>
          <a:off x="3486150" y="2266950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136</xdr:row>
      <xdr:rowOff>28575</xdr:rowOff>
    </xdr:from>
    <xdr:to>
      <xdr:col>2</xdr:col>
      <xdr:colOff>1019175</xdr:colOff>
      <xdr:row>138</xdr:row>
      <xdr:rowOff>66675</xdr:rowOff>
    </xdr:to>
    <xdr:sp>
      <xdr:nvSpPr>
        <xdr:cNvPr id="17" name="AutoShape 39"/>
        <xdr:cNvSpPr>
          <a:spLocks/>
        </xdr:cNvSpPr>
      </xdr:nvSpPr>
      <xdr:spPr>
        <a:xfrm flipH="1">
          <a:off x="3486150" y="22307550"/>
          <a:ext cx="1905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136</xdr:row>
      <xdr:rowOff>104775</xdr:rowOff>
    </xdr:from>
    <xdr:to>
      <xdr:col>8</xdr:col>
      <xdr:colOff>704850</xdr:colOff>
      <xdr:row>138</xdr:row>
      <xdr:rowOff>66675</xdr:rowOff>
    </xdr:to>
    <xdr:sp>
      <xdr:nvSpPr>
        <xdr:cNvPr id="18" name="AutoShape 38"/>
        <xdr:cNvSpPr>
          <a:spLocks/>
        </xdr:cNvSpPr>
      </xdr:nvSpPr>
      <xdr:spPr>
        <a:xfrm flipH="1">
          <a:off x="8239125" y="22383750"/>
          <a:ext cx="190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136</xdr:row>
      <xdr:rowOff>66675</xdr:rowOff>
    </xdr:from>
    <xdr:to>
      <xdr:col>6</xdr:col>
      <xdr:colOff>114300</xdr:colOff>
      <xdr:row>138</xdr:row>
      <xdr:rowOff>47625</xdr:rowOff>
    </xdr:to>
    <xdr:sp>
      <xdr:nvSpPr>
        <xdr:cNvPr id="19" name="Line 37"/>
        <xdr:cNvSpPr>
          <a:spLocks/>
        </xdr:cNvSpPr>
      </xdr:nvSpPr>
      <xdr:spPr>
        <a:xfrm>
          <a:off x="6115050" y="22345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138</xdr:row>
      <xdr:rowOff>66675</xdr:rowOff>
    </xdr:from>
    <xdr:to>
      <xdr:col>3</xdr:col>
      <xdr:colOff>647700</xdr:colOff>
      <xdr:row>140</xdr:row>
      <xdr:rowOff>0</xdr:rowOff>
    </xdr:to>
    <xdr:sp>
      <xdr:nvSpPr>
        <xdr:cNvPr id="20" name="Line 36"/>
        <xdr:cNvSpPr>
          <a:spLocks/>
        </xdr:cNvSpPr>
      </xdr:nvSpPr>
      <xdr:spPr>
        <a:xfrm>
          <a:off x="4191000" y="22669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145</xdr:row>
      <xdr:rowOff>19050</xdr:rowOff>
    </xdr:from>
    <xdr:to>
      <xdr:col>9</xdr:col>
      <xdr:colOff>228600</xdr:colOff>
      <xdr:row>147</xdr:row>
      <xdr:rowOff>38100</xdr:rowOff>
    </xdr:to>
    <xdr:sp>
      <xdr:nvSpPr>
        <xdr:cNvPr id="21" name="Rectangle 35"/>
        <xdr:cNvSpPr>
          <a:spLocks/>
        </xdr:cNvSpPr>
      </xdr:nvSpPr>
      <xdr:spPr>
        <a:xfrm>
          <a:off x="5838825" y="23755350"/>
          <a:ext cx="2743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Marge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(Mr - Ms) *Ar</a:t>
          </a:r>
        </a:p>
      </xdr:txBody>
    </xdr:sp>
    <xdr:clientData/>
  </xdr:twoCellAnchor>
  <xdr:twoCellAnchor>
    <xdr:from>
      <xdr:col>2</xdr:col>
      <xdr:colOff>133350</xdr:colOff>
      <xdr:row>145</xdr:row>
      <xdr:rowOff>28575</xdr:rowOff>
    </xdr:from>
    <xdr:to>
      <xdr:col>4</xdr:col>
      <xdr:colOff>495300</xdr:colOff>
      <xdr:row>147</xdr:row>
      <xdr:rowOff>47625</xdr:rowOff>
    </xdr:to>
    <xdr:sp>
      <xdr:nvSpPr>
        <xdr:cNvPr id="22" name="Rectangle 34"/>
        <xdr:cNvSpPr>
          <a:spLocks/>
        </xdr:cNvSpPr>
      </xdr:nvSpPr>
      <xdr:spPr>
        <a:xfrm>
          <a:off x="2619375" y="23764875"/>
          <a:ext cx="22193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activité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(Ar - As) * MCVs</a:t>
          </a:r>
        </a:p>
      </xdr:txBody>
    </xdr:sp>
    <xdr:clientData/>
  </xdr:twoCellAnchor>
  <xdr:twoCellAnchor>
    <xdr:from>
      <xdr:col>3</xdr:col>
      <xdr:colOff>590550</xdr:colOff>
      <xdr:row>143</xdr:row>
      <xdr:rowOff>104775</xdr:rowOff>
    </xdr:from>
    <xdr:to>
      <xdr:col>7</xdr:col>
      <xdr:colOff>619125</xdr:colOff>
      <xdr:row>143</xdr:row>
      <xdr:rowOff>104775</xdr:rowOff>
    </xdr:to>
    <xdr:sp>
      <xdr:nvSpPr>
        <xdr:cNvPr id="23" name="Line 33"/>
        <xdr:cNvSpPr>
          <a:spLocks/>
        </xdr:cNvSpPr>
      </xdr:nvSpPr>
      <xdr:spPr>
        <a:xfrm>
          <a:off x="4133850" y="2351722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141</xdr:row>
      <xdr:rowOff>152400</xdr:rowOff>
    </xdr:from>
    <xdr:to>
      <xdr:col>3</xdr:col>
      <xdr:colOff>600075</xdr:colOff>
      <xdr:row>143</xdr:row>
      <xdr:rowOff>104775</xdr:rowOff>
    </xdr:to>
    <xdr:sp>
      <xdr:nvSpPr>
        <xdr:cNvPr id="24" name="AutoShape 32"/>
        <xdr:cNvSpPr>
          <a:spLocks/>
        </xdr:cNvSpPr>
      </xdr:nvSpPr>
      <xdr:spPr>
        <a:xfrm flipH="1">
          <a:off x="4133850" y="232410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141</xdr:row>
      <xdr:rowOff>152400</xdr:rowOff>
    </xdr:from>
    <xdr:to>
      <xdr:col>7</xdr:col>
      <xdr:colOff>619125</xdr:colOff>
      <xdr:row>143</xdr:row>
      <xdr:rowOff>104775</xdr:rowOff>
    </xdr:to>
    <xdr:sp>
      <xdr:nvSpPr>
        <xdr:cNvPr id="25" name="AutoShape 31"/>
        <xdr:cNvSpPr>
          <a:spLocks/>
        </xdr:cNvSpPr>
      </xdr:nvSpPr>
      <xdr:spPr>
        <a:xfrm>
          <a:off x="7419975" y="23241000"/>
          <a:ext cx="9525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143</xdr:row>
      <xdr:rowOff>123825</xdr:rowOff>
    </xdr:from>
    <xdr:to>
      <xdr:col>6</xdr:col>
      <xdr:colOff>714375</xdr:colOff>
      <xdr:row>145</xdr:row>
      <xdr:rowOff>9525</xdr:rowOff>
    </xdr:to>
    <xdr:sp>
      <xdr:nvSpPr>
        <xdr:cNvPr id="26" name="Line 30"/>
        <xdr:cNvSpPr>
          <a:spLocks/>
        </xdr:cNvSpPr>
      </xdr:nvSpPr>
      <xdr:spPr>
        <a:xfrm>
          <a:off x="6715125" y="23536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150</xdr:row>
      <xdr:rowOff>19050</xdr:rowOff>
    </xdr:from>
    <xdr:to>
      <xdr:col>9</xdr:col>
      <xdr:colOff>257175</xdr:colOff>
      <xdr:row>152</xdr:row>
      <xdr:rowOff>19050</xdr:rowOff>
    </xdr:to>
    <xdr:sp>
      <xdr:nvSpPr>
        <xdr:cNvPr id="27" name="Rectangle 29"/>
        <xdr:cNvSpPr>
          <a:spLocks/>
        </xdr:cNvSpPr>
      </xdr:nvSpPr>
      <xdr:spPr>
        <a:xfrm>
          <a:off x="5829300" y="24564975"/>
          <a:ext cx="27813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Marge CV ou écart sur contribution</a:t>
          </a:r>
        </a:p>
      </xdr:txBody>
    </xdr:sp>
    <xdr:clientData/>
  </xdr:twoCellAnchor>
  <xdr:twoCellAnchor>
    <xdr:from>
      <xdr:col>2</xdr:col>
      <xdr:colOff>123825</xdr:colOff>
      <xdr:row>150</xdr:row>
      <xdr:rowOff>19050</xdr:rowOff>
    </xdr:from>
    <xdr:to>
      <xdr:col>5</xdr:col>
      <xdr:colOff>219075</xdr:colOff>
      <xdr:row>152</xdr:row>
      <xdr:rowOff>19050</xdr:rowOff>
    </xdr:to>
    <xdr:sp>
      <xdr:nvSpPr>
        <xdr:cNvPr id="28" name="Rectangle 28"/>
        <xdr:cNvSpPr>
          <a:spLocks/>
        </xdr:cNvSpPr>
      </xdr:nvSpPr>
      <xdr:spPr>
        <a:xfrm>
          <a:off x="2609850" y="24564975"/>
          <a:ext cx="2762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Ecart sur Frais Fixes</a:t>
          </a:r>
        </a:p>
      </xdr:txBody>
    </xdr:sp>
    <xdr:clientData/>
  </xdr:twoCellAnchor>
  <xdr:twoCellAnchor>
    <xdr:from>
      <xdr:col>3</xdr:col>
      <xdr:colOff>419100</xdr:colOff>
      <xdr:row>155</xdr:row>
      <xdr:rowOff>28575</xdr:rowOff>
    </xdr:from>
    <xdr:to>
      <xdr:col>7</xdr:col>
      <xdr:colOff>9525</xdr:colOff>
      <xdr:row>157</xdr:row>
      <xdr:rowOff>76200</xdr:rowOff>
    </xdr:to>
    <xdr:sp>
      <xdr:nvSpPr>
        <xdr:cNvPr id="29" name="Rectangle 27"/>
        <xdr:cNvSpPr>
          <a:spLocks/>
        </xdr:cNvSpPr>
      </xdr:nvSpPr>
      <xdr:spPr>
        <a:xfrm>
          <a:off x="3962400" y="25384125"/>
          <a:ext cx="28575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Résultat</a:t>
          </a:r>
        </a:p>
      </xdr:txBody>
    </xdr:sp>
    <xdr:clientData/>
  </xdr:twoCellAnchor>
  <xdr:twoCellAnchor>
    <xdr:from>
      <xdr:col>3</xdr:col>
      <xdr:colOff>0</xdr:colOff>
      <xdr:row>148</xdr:row>
      <xdr:rowOff>104775</xdr:rowOff>
    </xdr:from>
    <xdr:to>
      <xdr:col>7</xdr:col>
      <xdr:colOff>447675</xdr:colOff>
      <xdr:row>148</xdr:row>
      <xdr:rowOff>104775</xdr:rowOff>
    </xdr:to>
    <xdr:sp>
      <xdr:nvSpPr>
        <xdr:cNvPr id="30" name="Line 26"/>
        <xdr:cNvSpPr>
          <a:spLocks/>
        </xdr:cNvSpPr>
      </xdr:nvSpPr>
      <xdr:spPr>
        <a:xfrm flipV="1">
          <a:off x="3543300" y="243268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147</xdr:row>
      <xdr:rowOff>38100</xdr:rowOff>
    </xdr:from>
    <xdr:to>
      <xdr:col>7</xdr:col>
      <xdr:colOff>447675</xdr:colOff>
      <xdr:row>148</xdr:row>
      <xdr:rowOff>104775</xdr:rowOff>
    </xdr:to>
    <xdr:sp>
      <xdr:nvSpPr>
        <xdr:cNvPr id="31" name="AutoShape 25"/>
        <xdr:cNvSpPr>
          <a:spLocks/>
        </xdr:cNvSpPr>
      </xdr:nvSpPr>
      <xdr:spPr>
        <a:xfrm flipH="1">
          <a:off x="7248525" y="24098250"/>
          <a:ext cx="9525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148</xdr:row>
      <xdr:rowOff>95250</xdr:rowOff>
    </xdr:from>
    <xdr:to>
      <xdr:col>6</xdr:col>
      <xdr:colOff>704850</xdr:colOff>
      <xdr:row>150</xdr:row>
      <xdr:rowOff>38100</xdr:rowOff>
    </xdr:to>
    <xdr:sp>
      <xdr:nvSpPr>
        <xdr:cNvPr id="32" name="Line 23"/>
        <xdr:cNvSpPr>
          <a:spLocks/>
        </xdr:cNvSpPr>
      </xdr:nvSpPr>
      <xdr:spPr>
        <a:xfrm>
          <a:off x="6705600" y="24317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154</xdr:row>
      <xdr:rowOff>9525</xdr:rowOff>
    </xdr:from>
    <xdr:to>
      <xdr:col>7</xdr:col>
      <xdr:colOff>447675</xdr:colOff>
      <xdr:row>154</xdr:row>
      <xdr:rowOff>9525</xdr:rowOff>
    </xdr:to>
    <xdr:sp>
      <xdr:nvSpPr>
        <xdr:cNvPr id="33" name="Line 22"/>
        <xdr:cNvSpPr>
          <a:spLocks/>
        </xdr:cNvSpPr>
      </xdr:nvSpPr>
      <xdr:spPr>
        <a:xfrm flipV="1">
          <a:off x="3562350" y="2520315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152</xdr:row>
      <xdr:rowOff>19050</xdr:rowOff>
    </xdr:from>
    <xdr:to>
      <xdr:col>7</xdr:col>
      <xdr:colOff>457200</xdr:colOff>
      <xdr:row>154</xdr:row>
      <xdr:rowOff>9525</xdr:rowOff>
    </xdr:to>
    <xdr:sp>
      <xdr:nvSpPr>
        <xdr:cNvPr id="34" name="AutoShape 21"/>
        <xdr:cNvSpPr>
          <a:spLocks/>
        </xdr:cNvSpPr>
      </xdr:nvSpPr>
      <xdr:spPr>
        <a:xfrm flipH="1">
          <a:off x="7248525" y="24888825"/>
          <a:ext cx="19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152</xdr:row>
      <xdr:rowOff>19050</xdr:rowOff>
    </xdr:from>
    <xdr:to>
      <xdr:col>3</xdr:col>
      <xdr:colOff>28575</xdr:colOff>
      <xdr:row>154</xdr:row>
      <xdr:rowOff>9525</xdr:rowOff>
    </xdr:to>
    <xdr:sp>
      <xdr:nvSpPr>
        <xdr:cNvPr id="35" name="AutoShape 20"/>
        <xdr:cNvSpPr>
          <a:spLocks/>
        </xdr:cNvSpPr>
      </xdr:nvSpPr>
      <xdr:spPr>
        <a:xfrm flipH="1">
          <a:off x="3562350" y="24888825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154</xdr:row>
      <xdr:rowOff>19050</xdr:rowOff>
    </xdr:from>
    <xdr:to>
      <xdr:col>5</xdr:col>
      <xdr:colOff>466725</xdr:colOff>
      <xdr:row>155</xdr:row>
      <xdr:rowOff>38100</xdr:rowOff>
    </xdr:to>
    <xdr:sp>
      <xdr:nvSpPr>
        <xdr:cNvPr id="36" name="Line 19"/>
        <xdr:cNvSpPr>
          <a:spLocks/>
        </xdr:cNvSpPr>
      </xdr:nvSpPr>
      <xdr:spPr>
        <a:xfrm>
          <a:off x="5619750" y="25212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133</xdr:row>
      <xdr:rowOff>57150</xdr:rowOff>
    </xdr:from>
    <xdr:to>
      <xdr:col>6</xdr:col>
      <xdr:colOff>142875</xdr:colOff>
      <xdr:row>134</xdr:row>
      <xdr:rowOff>133350</xdr:rowOff>
    </xdr:to>
    <xdr:sp>
      <xdr:nvSpPr>
        <xdr:cNvPr id="37" name="Line 18"/>
        <xdr:cNvSpPr>
          <a:spLocks/>
        </xdr:cNvSpPr>
      </xdr:nvSpPr>
      <xdr:spPr>
        <a:xfrm>
          <a:off x="6143625" y="21850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128</xdr:row>
      <xdr:rowOff>133350</xdr:rowOff>
    </xdr:from>
    <xdr:to>
      <xdr:col>9</xdr:col>
      <xdr:colOff>409575</xdr:colOff>
      <xdr:row>130</xdr:row>
      <xdr:rowOff>19050</xdr:rowOff>
    </xdr:to>
    <xdr:sp>
      <xdr:nvSpPr>
        <xdr:cNvPr id="38" name="Rectangle 17"/>
        <xdr:cNvSpPr>
          <a:spLocks/>
        </xdr:cNvSpPr>
      </xdr:nvSpPr>
      <xdr:spPr>
        <a:xfrm>
          <a:off x="7715250" y="21116925"/>
          <a:ext cx="1047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strict</a:t>
          </a:r>
        </a:p>
      </xdr:txBody>
    </xdr:sp>
    <xdr:clientData/>
  </xdr:twoCellAnchor>
  <xdr:twoCellAnchor>
    <xdr:from>
      <xdr:col>8</xdr:col>
      <xdr:colOff>180975</xdr:colOff>
      <xdr:row>131</xdr:row>
      <xdr:rowOff>123825</xdr:rowOff>
    </xdr:from>
    <xdr:to>
      <xdr:col>9</xdr:col>
      <xdr:colOff>409575</xdr:colOff>
      <xdr:row>133</xdr:row>
      <xdr:rowOff>0</xdr:rowOff>
    </xdr:to>
    <xdr:sp>
      <xdr:nvSpPr>
        <xdr:cNvPr id="39" name="Rectangle 16"/>
        <xdr:cNvSpPr>
          <a:spLocks/>
        </xdr:cNvSpPr>
      </xdr:nvSpPr>
      <xdr:spPr>
        <a:xfrm>
          <a:off x="7734300" y="21593175"/>
          <a:ext cx="1028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effet mixte</a:t>
          </a:r>
        </a:p>
      </xdr:txBody>
    </xdr:sp>
    <xdr:clientData/>
  </xdr:twoCellAnchor>
  <xdr:twoCellAnchor>
    <xdr:from>
      <xdr:col>7</xdr:col>
      <xdr:colOff>485775</xdr:colOff>
      <xdr:row>129</xdr:row>
      <xdr:rowOff>76200</xdr:rowOff>
    </xdr:from>
    <xdr:to>
      <xdr:col>8</xdr:col>
      <xdr:colOff>161925</xdr:colOff>
      <xdr:row>131</xdr:row>
      <xdr:rowOff>76200</xdr:rowOff>
    </xdr:to>
    <xdr:sp>
      <xdr:nvSpPr>
        <xdr:cNvPr id="40" name="AutoShape 15"/>
        <xdr:cNvSpPr>
          <a:spLocks/>
        </xdr:cNvSpPr>
      </xdr:nvSpPr>
      <xdr:spPr>
        <a:xfrm flipV="1">
          <a:off x="7296150" y="21221700"/>
          <a:ext cx="41910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131</xdr:row>
      <xdr:rowOff>76200</xdr:rowOff>
    </xdr:from>
    <xdr:to>
      <xdr:col>8</xdr:col>
      <xdr:colOff>180975</xdr:colOff>
      <xdr:row>132</xdr:row>
      <xdr:rowOff>66675</xdr:rowOff>
    </xdr:to>
    <xdr:sp>
      <xdr:nvSpPr>
        <xdr:cNvPr id="41" name="AutoShape 14"/>
        <xdr:cNvSpPr>
          <a:spLocks/>
        </xdr:cNvSpPr>
      </xdr:nvSpPr>
      <xdr:spPr>
        <a:xfrm>
          <a:off x="7296150" y="21545550"/>
          <a:ext cx="43815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130</xdr:row>
      <xdr:rowOff>114300</xdr:rowOff>
    </xdr:from>
    <xdr:to>
      <xdr:col>3</xdr:col>
      <xdr:colOff>685800</xdr:colOff>
      <xdr:row>132</xdr:row>
      <xdr:rowOff>57150</xdr:rowOff>
    </xdr:to>
    <xdr:sp>
      <xdr:nvSpPr>
        <xdr:cNvPr id="42" name="Rectangle 13"/>
        <xdr:cNvSpPr>
          <a:spLocks/>
        </xdr:cNvSpPr>
      </xdr:nvSpPr>
      <xdr:spPr>
        <a:xfrm>
          <a:off x="3543300" y="21421725"/>
          <a:ext cx="6858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</a:t>
          </a:r>
        </a:p>
      </xdr:txBody>
    </xdr:sp>
    <xdr:clientData/>
  </xdr:twoCellAnchor>
  <xdr:twoCellAnchor>
    <xdr:from>
      <xdr:col>2</xdr:col>
      <xdr:colOff>38100</xdr:colOff>
      <xdr:row>130</xdr:row>
      <xdr:rowOff>123825</xdr:rowOff>
    </xdr:from>
    <xdr:to>
      <xdr:col>2</xdr:col>
      <xdr:colOff>876300</xdr:colOff>
      <xdr:row>132</xdr:row>
      <xdr:rowOff>38100</xdr:rowOff>
    </xdr:to>
    <xdr:sp>
      <xdr:nvSpPr>
        <xdr:cNvPr id="43" name="Rectangle 12"/>
        <xdr:cNvSpPr>
          <a:spLocks/>
        </xdr:cNvSpPr>
      </xdr:nvSpPr>
      <xdr:spPr>
        <a:xfrm>
          <a:off x="2524125" y="21431250"/>
          <a:ext cx="838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R</a:t>
          </a:r>
        </a:p>
      </xdr:txBody>
    </xdr:sp>
    <xdr:clientData/>
  </xdr:twoCellAnchor>
  <xdr:twoCellAnchor>
    <xdr:from>
      <xdr:col>2</xdr:col>
      <xdr:colOff>1057275</xdr:colOff>
      <xdr:row>147</xdr:row>
      <xdr:rowOff>38100</xdr:rowOff>
    </xdr:from>
    <xdr:to>
      <xdr:col>3</xdr:col>
      <xdr:colOff>0</xdr:colOff>
      <xdr:row>148</xdr:row>
      <xdr:rowOff>104775</xdr:rowOff>
    </xdr:to>
    <xdr:sp>
      <xdr:nvSpPr>
        <xdr:cNvPr id="44" name="AutoShape 57"/>
        <xdr:cNvSpPr>
          <a:spLocks/>
        </xdr:cNvSpPr>
      </xdr:nvSpPr>
      <xdr:spPr>
        <a:xfrm flipH="1">
          <a:off x="3543300" y="24098250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182</xdr:row>
      <xdr:rowOff>47625</xdr:rowOff>
    </xdr:from>
    <xdr:to>
      <xdr:col>3</xdr:col>
      <xdr:colOff>523875</xdr:colOff>
      <xdr:row>190</xdr:row>
      <xdr:rowOff>19050</xdr:rowOff>
    </xdr:to>
    <xdr:sp>
      <xdr:nvSpPr>
        <xdr:cNvPr id="45" name="AutoShape 58"/>
        <xdr:cNvSpPr>
          <a:spLocks/>
        </xdr:cNvSpPr>
      </xdr:nvSpPr>
      <xdr:spPr>
        <a:xfrm>
          <a:off x="3695700" y="29813250"/>
          <a:ext cx="371475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185</xdr:row>
      <xdr:rowOff>133350</xdr:rowOff>
    </xdr:from>
    <xdr:to>
      <xdr:col>5</xdr:col>
      <xdr:colOff>133350</xdr:colOff>
      <xdr:row>188</xdr:row>
      <xdr:rowOff>9525</xdr:rowOff>
    </xdr:to>
    <xdr:sp>
      <xdr:nvSpPr>
        <xdr:cNvPr id="46" name="Rectangle 59"/>
        <xdr:cNvSpPr>
          <a:spLocks/>
        </xdr:cNvSpPr>
      </xdr:nvSpPr>
      <xdr:spPr>
        <a:xfrm>
          <a:off x="4152900" y="30403800"/>
          <a:ext cx="11334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/ C = 50300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scilien@u-paris10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20.421875" style="1" customWidth="1"/>
    <col min="2" max="2" width="16.8515625" style="1" customWidth="1"/>
    <col min="3" max="3" width="15.8515625" style="1" customWidth="1"/>
    <col min="4" max="4" width="12.00390625" style="1" bestFit="1" customWidth="1"/>
    <col min="5" max="5" width="12.140625" style="1" customWidth="1"/>
    <col min="6" max="6" width="12.7109375" style="1" customWidth="1"/>
    <col min="7" max="7" width="12.140625" style="1" customWidth="1"/>
    <col min="8" max="8" width="11.140625" style="1" customWidth="1"/>
    <col min="9" max="9" width="12.00390625" style="1" bestFit="1" customWidth="1"/>
    <col min="10" max="10" width="10.57421875" style="1" bestFit="1" customWidth="1"/>
    <col min="11" max="11" width="10.57421875" style="1" customWidth="1"/>
    <col min="12" max="16384" width="11.421875" style="1" customWidth="1"/>
  </cols>
  <sheetData>
    <row r="1" spans="1:11" ht="18">
      <c r="A1" s="51" t="s">
        <v>0</v>
      </c>
      <c r="B1" s="52"/>
      <c r="C1" s="52"/>
      <c r="D1" s="52"/>
      <c r="E1" s="52"/>
      <c r="F1" s="52"/>
      <c r="G1" s="52"/>
      <c r="H1" s="52"/>
      <c r="I1" s="122" t="s">
        <v>128</v>
      </c>
      <c r="J1" s="52"/>
      <c r="K1" s="123" t="s">
        <v>129</v>
      </c>
    </row>
    <row r="3" ht="12.75">
      <c r="A3" s="6" t="s">
        <v>25</v>
      </c>
    </row>
    <row r="6" spans="2:11" ht="12.75">
      <c r="B6" s="25" t="s">
        <v>23</v>
      </c>
      <c r="C6" s="26"/>
      <c r="D6" s="26"/>
      <c r="E6" s="27"/>
      <c r="F6" s="26"/>
      <c r="G6" s="26"/>
      <c r="H6" s="29" t="s">
        <v>24</v>
      </c>
      <c r="I6" s="30"/>
      <c r="J6" s="31"/>
      <c r="K6" s="31"/>
    </row>
    <row r="7" spans="2:11" ht="25.5">
      <c r="B7" s="28" t="s">
        <v>14</v>
      </c>
      <c r="C7" s="28" t="s">
        <v>18</v>
      </c>
      <c r="D7" s="28" t="s">
        <v>19</v>
      </c>
      <c r="E7" s="28" t="s">
        <v>20</v>
      </c>
      <c r="F7" s="28" t="s">
        <v>35</v>
      </c>
      <c r="G7" s="28" t="s">
        <v>22</v>
      </c>
      <c r="H7" s="32" t="s">
        <v>21</v>
      </c>
      <c r="I7" s="32" t="s">
        <v>22</v>
      </c>
      <c r="J7" s="33" t="s">
        <v>19</v>
      </c>
      <c r="K7" s="32" t="s">
        <v>20</v>
      </c>
    </row>
    <row r="8" spans="2:11" ht="12.75">
      <c r="B8" s="7" t="s">
        <v>15</v>
      </c>
      <c r="C8" s="8">
        <v>95</v>
      </c>
      <c r="D8" s="9">
        <v>0.5</v>
      </c>
      <c r="E8" s="17"/>
      <c r="F8" s="19"/>
      <c r="G8" s="19"/>
      <c r="H8" s="19"/>
      <c r="I8" s="19"/>
      <c r="J8" s="15"/>
      <c r="K8" s="17"/>
    </row>
    <row r="9" spans="2:11" ht="12.75">
      <c r="B9" s="7" t="s">
        <v>16</v>
      </c>
      <c r="C9" s="8">
        <v>90</v>
      </c>
      <c r="D9" s="9">
        <v>0.3</v>
      </c>
      <c r="E9" s="17"/>
      <c r="F9" s="19"/>
      <c r="G9" s="19"/>
      <c r="H9" s="19"/>
      <c r="I9" s="19"/>
      <c r="J9" s="15"/>
      <c r="K9" s="17"/>
    </row>
    <row r="10" spans="2:11" ht="12.75">
      <c r="B10" s="7" t="s">
        <v>17</v>
      </c>
      <c r="C10" s="8">
        <v>85</v>
      </c>
      <c r="D10" s="9">
        <v>0.2</v>
      </c>
      <c r="E10" s="17"/>
      <c r="F10" s="19"/>
      <c r="G10" s="19"/>
      <c r="H10" s="19"/>
      <c r="I10" s="19"/>
      <c r="J10" s="15"/>
      <c r="K10" s="17"/>
    </row>
    <row r="11" spans="2:11" ht="12.75">
      <c r="B11" s="11" t="s">
        <v>20</v>
      </c>
      <c r="C11" s="12"/>
      <c r="D11" s="13">
        <f>SUM(D8:D10)</f>
        <v>1</v>
      </c>
      <c r="E11" s="18">
        <f>SUM(E8:E10)</f>
        <v>0</v>
      </c>
      <c r="F11" s="20">
        <v>16000</v>
      </c>
      <c r="G11" s="20">
        <f>SUM(G8:G10)</f>
        <v>0</v>
      </c>
      <c r="H11" s="20">
        <f>SUM(H8:H10)</f>
        <v>0</v>
      </c>
      <c r="I11" s="20">
        <f>SUM(I8:I10)</f>
        <v>0</v>
      </c>
      <c r="J11" s="16" t="e">
        <f>+I11/$I$11</f>
        <v>#DIV/0!</v>
      </c>
      <c r="K11" s="18" t="e">
        <f>+I11/H11</f>
        <v>#DIV/0!</v>
      </c>
    </row>
    <row r="14" ht="12.75">
      <c r="A14" s="6" t="s">
        <v>41</v>
      </c>
    </row>
    <row r="16" spans="4:6" ht="12.75">
      <c r="D16" s="39" t="s">
        <v>23</v>
      </c>
      <c r="F16" s="40" t="s">
        <v>24</v>
      </c>
    </row>
    <row r="18" spans="1:6" ht="12.75">
      <c r="A18" s="1" t="s">
        <v>4</v>
      </c>
      <c r="D18" s="2">
        <v>16000</v>
      </c>
      <c r="F18" s="2">
        <v>20000</v>
      </c>
    </row>
    <row r="20" spans="1:6" ht="12.75">
      <c r="A20" s="1" t="s">
        <v>32</v>
      </c>
      <c r="D20" s="2"/>
      <c r="F20" s="2"/>
    </row>
    <row r="21" spans="1:8" ht="12.75">
      <c r="A21" s="1" t="s">
        <v>13</v>
      </c>
      <c r="H21" s="2"/>
    </row>
    <row r="22" spans="1:6" ht="12.75">
      <c r="A22" s="1" t="s">
        <v>27</v>
      </c>
      <c r="D22" s="2"/>
      <c r="F22" s="2"/>
    </row>
    <row r="23" ht="12.75">
      <c r="D23" s="2"/>
    </row>
    <row r="24" ht="12.75">
      <c r="A24" s="1" t="s">
        <v>12</v>
      </c>
    </row>
    <row r="25" ht="12.75">
      <c r="A25" s="1" t="s">
        <v>26</v>
      </c>
    </row>
    <row r="26" spans="1:6" ht="12.75">
      <c r="A26" s="1" t="s">
        <v>28</v>
      </c>
      <c r="D26" s="2"/>
      <c r="E26" s="3"/>
      <c r="F26" s="22"/>
    </row>
    <row r="27" spans="5:6" ht="12.75">
      <c r="E27" s="3"/>
      <c r="F27" s="3"/>
    </row>
    <row r="28" spans="1:6" ht="12.75">
      <c r="A28" s="1" t="s">
        <v>29</v>
      </c>
      <c r="D28" s="2"/>
      <c r="E28" s="3"/>
      <c r="F28" s="22"/>
    </row>
    <row r="29" spans="1:6" ht="12.75">
      <c r="A29" s="1" t="s">
        <v>30</v>
      </c>
      <c r="E29" s="3"/>
      <c r="F29" s="3"/>
    </row>
    <row r="30" spans="1:6" ht="12.75">
      <c r="A30" s="1" t="s">
        <v>31</v>
      </c>
      <c r="D30" s="2"/>
      <c r="E30" s="3"/>
      <c r="F30" s="22"/>
    </row>
    <row r="31" spans="4:6" ht="12.75">
      <c r="D31" s="2"/>
      <c r="E31" s="3"/>
      <c r="F31" s="22"/>
    </row>
    <row r="32" spans="1:6" ht="12.75">
      <c r="A32" s="35" t="s">
        <v>27</v>
      </c>
      <c r="D32" s="36"/>
      <c r="E32" s="36"/>
      <c r="F32" s="36"/>
    </row>
    <row r="33" spans="1:6" ht="12.75">
      <c r="A33" s="5"/>
      <c r="D33" s="23"/>
      <c r="E33" s="23"/>
      <c r="F33" s="23"/>
    </row>
    <row r="34" spans="1:6" ht="12.75">
      <c r="A34" s="5"/>
      <c r="D34" s="23"/>
      <c r="E34" s="23"/>
      <c r="F34" s="23"/>
    </row>
    <row r="35" spans="1:6" ht="12.75">
      <c r="A35" s="6" t="s">
        <v>40</v>
      </c>
      <c r="E35" s="3"/>
      <c r="F35" s="3"/>
    </row>
    <row r="36" spans="1:6" ht="12.75">
      <c r="A36" s="6"/>
      <c r="E36" s="3"/>
      <c r="F36" s="3"/>
    </row>
    <row r="37" spans="1:6" ht="12.75">
      <c r="A37" s="6"/>
      <c r="D37" s="39" t="s">
        <v>23</v>
      </c>
      <c r="F37" s="40" t="s">
        <v>24</v>
      </c>
    </row>
    <row r="38" spans="1:6" ht="12.75">
      <c r="A38" s="21" t="s">
        <v>5</v>
      </c>
      <c r="E38" s="3"/>
      <c r="F38" s="3"/>
    </row>
    <row r="39" spans="1:6" ht="12.75">
      <c r="A39" s="21" t="s">
        <v>6</v>
      </c>
      <c r="E39" s="3"/>
      <c r="F39" s="3"/>
    </row>
    <row r="40" spans="1:6" ht="12.75">
      <c r="A40" s="1" t="s">
        <v>33</v>
      </c>
      <c r="D40" s="2"/>
      <c r="E40" s="3"/>
      <c r="F40" s="3"/>
    </row>
    <row r="41" spans="1:6" ht="12.75">
      <c r="A41" s="35" t="s">
        <v>34</v>
      </c>
      <c r="D41" s="36"/>
      <c r="E41" s="37"/>
      <c r="F41" s="38"/>
    </row>
    <row r="42" spans="4:6" ht="12.75">
      <c r="D42" s="2"/>
      <c r="E42" s="3"/>
      <c r="F42" s="3"/>
    </row>
    <row r="43" spans="1:6" ht="12.75">
      <c r="A43" s="6" t="s">
        <v>42</v>
      </c>
      <c r="E43" s="3"/>
      <c r="F43" s="3"/>
    </row>
    <row r="44" spans="1:6" ht="12.75">
      <c r="A44" s="6"/>
      <c r="E44" s="3"/>
      <c r="F44" s="3"/>
    </row>
    <row r="45" spans="1:6" ht="12.75">
      <c r="A45" s="5" t="s">
        <v>7</v>
      </c>
      <c r="D45" s="39" t="s">
        <v>23</v>
      </c>
      <c r="F45" s="40" t="s">
        <v>24</v>
      </c>
    </row>
    <row r="46" spans="1:6" ht="12.75">
      <c r="A46" s="1" t="s">
        <v>8</v>
      </c>
      <c r="E46" s="3"/>
      <c r="F46" s="3"/>
    </row>
    <row r="47" spans="1:6" ht="12.75">
      <c r="A47" s="1" t="s">
        <v>19</v>
      </c>
      <c r="D47" s="4"/>
      <c r="E47" s="3"/>
      <c r="F47" s="3"/>
    </row>
    <row r="48" spans="1:6" ht="12.75">
      <c r="A48" s="1" t="s">
        <v>36</v>
      </c>
      <c r="D48" s="22"/>
      <c r="E48" s="3"/>
      <c r="F48" s="22"/>
    </row>
    <row r="49" spans="1:6" ht="12.75">
      <c r="A49" s="1" t="s">
        <v>37</v>
      </c>
      <c r="D49" s="22"/>
      <c r="E49" s="3"/>
      <c r="F49" s="22"/>
    </row>
    <row r="50" spans="5:6" ht="12.75">
      <c r="E50" s="3"/>
      <c r="F50" s="3"/>
    </row>
    <row r="51" spans="5:6" ht="12.75">
      <c r="E51" s="3"/>
      <c r="F51" s="3"/>
    </row>
    <row r="52" spans="1:5" ht="12.75">
      <c r="A52" s="1" t="s">
        <v>9</v>
      </c>
      <c r="E52" s="3"/>
    </row>
    <row r="53" spans="1:6" ht="12.75">
      <c r="A53" s="1" t="s">
        <v>19</v>
      </c>
      <c r="D53" s="4"/>
      <c r="E53" s="3"/>
      <c r="F53" s="4"/>
    </row>
    <row r="54" spans="1:6" ht="12.75">
      <c r="A54" s="1" t="s">
        <v>36</v>
      </c>
      <c r="D54" s="22"/>
      <c r="E54" s="3"/>
      <c r="F54" s="22"/>
    </row>
    <row r="55" spans="1:6" ht="12.75">
      <c r="A55" s="1" t="s">
        <v>38</v>
      </c>
      <c r="D55" s="22"/>
      <c r="E55" s="3"/>
      <c r="F55" s="22"/>
    </row>
    <row r="56" ht="12.75">
      <c r="E56" s="3"/>
    </row>
    <row r="57" spans="1:5" ht="12.75">
      <c r="A57" s="1" t="s">
        <v>10</v>
      </c>
      <c r="E57" s="3"/>
    </row>
    <row r="58" spans="1:6" ht="12.75">
      <c r="A58" s="35" t="s">
        <v>39</v>
      </c>
      <c r="D58" s="36"/>
      <c r="E58" s="37"/>
      <c r="F58" s="36"/>
    </row>
    <row r="59" spans="4:6" ht="12.75">
      <c r="D59" s="4"/>
      <c r="E59" s="3"/>
      <c r="F59" s="3"/>
    </row>
    <row r="60" ht="12.75">
      <c r="A60" s="6" t="s">
        <v>43</v>
      </c>
    </row>
    <row r="61" ht="12.75">
      <c r="A61" s="6"/>
    </row>
    <row r="62" spans="4:6" ht="12.75">
      <c r="D62" s="39" t="s">
        <v>23</v>
      </c>
      <c r="F62" s="40" t="s">
        <v>24</v>
      </c>
    </row>
    <row r="63" spans="1:6" ht="12.75">
      <c r="A63" s="1" t="s">
        <v>11</v>
      </c>
      <c r="D63" s="2"/>
      <c r="F63" s="2"/>
    </row>
    <row r="66" ht="12.75">
      <c r="A66" s="6" t="s">
        <v>44</v>
      </c>
    </row>
    <row r="68" spans="4:8" ht="12.75">
      <c r="D68" s="39" t="s">
        <v>23</v>
      </c>
      <c r="F68" s="40" t="s">
        <v>24</v>
      </c>
      <c r="H68" s="10" t="s">
        <v>48</v>
      </c>
    </row>
    <row r="70" spans="1:8" ht="12.75">
      <c r="A70" s="5" t="s">
        <v>1</v>
      </c>
      <c r="B70" s="5"/>
      <c r="C70" s="5"/>
      <c r="D70" s="23">
        <f>+G11</f>
        <v>0</v>
      </c>
      <c r="E70" s="23"/>
      <c r="F70" s="23">
        <f>+I11</f>
        <v>0</v>
      </c>
      <c r="G70" s="5"/>
      <c r="H70" s="23">
        <f>+F70-D70</f>
        <v>0</v>
      </c>
    </row>
    <row r="71" spans="4:6" ht="6.75" customHeight="1">
      <c r="D71" s="2"/>
      <c r="E71" s="2"/>
      <c r="F71" s="2"/>
    </row>
    <row r="72" spans="1:8" ht="12.75">
      <c r="A72" s="1" t="s">
        <v>2</v>
      </c>
      <c r="C72" s="3"/>
      <c r="D72" s="2">
        <f>+D22</f>
        <v>0</v>
      </c>
      <c r="E72" s="2"/>
      <c r="F72" s="2">
        <f>+F22</f>
        <v>0</v>
      </c>
      <c r="H72" s="2">
        <f>+F72-D72</f>
        <v>0</v>
      </c>
    </row>
    <row r="73" spans="1:8" ht="12.75">
      <c r="A73" s="1" t="s">
        <v>45</v>
      </c>
      <c r="D73" s="2">
        <v>0</v>
      </c>
      <c r="E73" s="2"/>
      <c r="F73" s="2">
        <f>+F26</f>
        <v>0</v>
      </c>
      <c r="H73" s="2">
        <f>+F73-D73</f>
        <v>0</v>
      </c>
    </row>
    <row r="74" spans="1:8" ht="12.75">
      <c r="A74" s="1" t="s">
        <v>46</v>
      </c>
      <c r="D74" s="2">
        <v>0</v>
      </c>
      <c r="E74" s="2"/>
      <c r="F74" s="2">
        <f>+F30</f>
        <v>0</v>
      </c>
      <c r="H74" s="2">
        <f>+F74-D74</f>
        <v>0</v>
      </c>
    </row>
    <row r="75" spans="1:8" ht="12.75">
      <c r="A75" s="35" t="s">
        <v>2</v>
      </c>
      <c r="B75" s="35"/>
      <c r="C75" s="35"/>
      <c r="D75" s="36">
        <f>+D72+D73+D74</f>
        <v>0</v>
      </c>
      <c r="E75" s="36"/>
      <c r="F75" s="36">
        <f>+F72+F73+F74</f>
        <v>0</v>
      </c>
      <c r="G75" s="5"/>
      <c r="H75" s="36">
        <f>+F75-D75</f>
        <v>0</v>
      </c>
    </row>
    <row r="76" spans="4:6" ht="6.75" customHeight="1">
      <c r="D76" s="2"/>
      <c r="E76" s="2"/>
      <c r="F76" s="2"/>
    </row>
    <row r="77" spans="1:8" ht="12.75">
      <c r="A77" s="1" t="s">
        <v>53</v>
      </c>
      <c r="D77" s="2">
        <f>+D41</f>
        <v>0</v>
      </c>
      <c r="E77" s="2"/>
      <c r="F77" s="2">
        <f>+F41</f>
        <v>0</v>
      </c>
      <c r="H77" s="2">
        <f>+F77-D77</f>
        <v>0</v>
      </c>
    </row>
    <row r="78" spans="4:6" ht="5.25" customHeight="1">
      <c r="D78" s="2"/>
      <c r="E78" s="2"/>
      <c r="F78" s="2"/>
    </row>
    <row r="79" spans="1:8" ht="12.75">
      <c r="A79" s="1" t="s">
        <v>52</v>
      </c>
      <c r="D79" s="2">
        <f>+D58</f>
        <v>0</v>
      </c>
      <c r="E79" s="2"/>
      <c r="F79" s="2">
        <f>+F58</f>
        <v>0</v>
      </c>
      <c r="H79" s="2">
        <f>+F79-D79</f>
        <v>0</v>
      </c>
    </row>
    <row r="80" spans="4:6" ht="8.25" customHeight="1">
      <c r="D80" s="2"/>
      <c r="E80" s="2"/>
      <c r="F80" s="2"/>
    </row>
    <row r="81" spans="1:8" ht="12.75">
      <c r="A81" s="35" t="s">
        <v>51</v>
      </c>
      <c r="B81" s="35"/>
      <c r="C81" s="35"/>
      <c r="D81" s="36">
        <f>+D75+D77+D79</f>
        <v>0</v>
      </c>
      <c r="E81" s="36"/>
      <c r="F81" s="36">
        <f>+F75+F77+F79</f>
        <v>0</v>
      </c>
      <c r="H81" s="36">
        <f>+F81-D81</f>
        <v>0</v>
      </c>
    </row>
    <row r="82" spans="1:8" ht="12.75">
      <c r="A82" s="50" t="s">
        <v>60</v>
      </c>
      <c r="B82" s="49"/>
      <c r="C82" s="49"/>
      <c r="D82" s="49">
        <f>+D81/C95</f>
        <v>0</v>
      </c>
      <c r="E82" s="49"/>
      <c r="F82" s="49" t="e">
        <f>+F81/C96</f>
        <v>#DIV/0!</v>
      </c>
      <c r="H82" s="49" t="e">
        <f>+D82-F82</f>
        <v>#DIV/0!</v>
      </c>
    </row>
    <row r="83" spans="4:6" ht="8.25" customHeight="1">
      <c r="D83" s="2"/>
      <c r="E83" s="2"/>
      <c r="F83" s="2"/>
    </row>
    <row r="84" spans="1:9" ht="12.75">
      <c r="A84" s="43" t="s">
        <v>50</v>
      </c>
      <c r="B84" s="44"/>
      <c r="C84" s="44"/>
      <c r="D84" s="45">
        <f>+D70-D81</f>
        <v>0</v>
      </c>
      <c r="E84" s="45"/>
      <c r="F84" s="46">
        <f>+F70-F81</f>
        <v>0</v>
      </c>
      <c r="H84" s="20">
        <f>+F84-D84</f>
        <v>0</v>
      </c>
      <c r="I84" s="1" t="s">
        <v>55</v>
      </c>
    </row>
    <row r="85" spans="1:8" ht="12.75">
      <c r="A85" s="43" t="s">
        <v>56</v>
      </c>
      <c r="B85" s="44"/>
      <c r="C85" s="44"/>
      <c r="D85" s="47" t="e">
        <f>+D84/D70</f>
        <v>#DIV/0!</v>
      </c>
      <c r="E85" s="45"/>
      <c r="F85" s="48" t="e">
        <f>+F84/F70</f>
        <v>#DIV/0!</v>
      </c>
      <c r="H85" s="14" t="e">
        <f>+F85-D85</f>
        <v>#DIV/0!</v>
      </c>
    </row>
    <row r="86" spans="4:6" ht="8.25" customHeight="1">
      <c r="D86" s="2"/>
      <c r="E86" s="2"/>
      <c r="F86" s="2"/>
    </row>
    <row r="87" spans="1:9" ht="12.75">
      <c r="A87" s="1" t="s">
        <v>11</v>
      </c>
      <c r="D87" s="2">
        <f>+D63</f>
        <v>0</v>
      </c>
      <c r="E87" s="2"/>
      <c r="F87" s="2">
        <f>+F63</f>
        <v>0</v>
      </c>
      <c r="H87" s="2">
        <f>+F87-D87</f>
        <v>0</v>
      </c>
      <c r="I87" s="1" t="s">
        <v>54</v>
      </c>
    </row>
    <row r="88" spans="4:6" ht="6.75" customHeight="1">
      <c r="D88" s="2"/>
      <c r="E88" s="2"/>
      <c r="F88" s="2"/>
    </row>
    <row r="89" spans="1:9" ht="12.75">
      <c r="A89" s="43" t="s">
        <v>47</v>
      </c>
      <c r="B89" s="44"/>
      <c r="C89" s="44"/>
      <c r="D89" s="45">
        <f>+D70-D72-D77-D79-D87</f>
        <v>0</v>
      </c>
      <c r="E89" s="45"/>
      <c r="F89" s="46">
        <f>+F70-F75-F77-F79-F87</f>
        <v>0</v>
      </c>
      <c r="H89" s="20">
        <f>+F89-D89</f>
        <v>0</v>
      </c>
      <c r="I89" s="1" t="s">
        <v>49</v>
      </c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1:6" ht="12.75">
      <c r="A92" s="1" t="s">
        <v>57</v>
      </c>
      <c r="D92" s="2"/>
      <c r="E92" s="2"/>
      <c r="F92" s="2"/>
    </row>
    <row r="93" spans="4:6" ht="12.75">
      <c r="D93" s="2"/>
      <c r="E93" s="2"/>
      <c r="F93" s="2"/>
    </row>
    <row r="94" spans="3:6" ht="12.75">
      <c r="C94" s="34" t="s">
        <v>58</v>
      </c>
      <c r="D94" s="24" t="s">
        <v>20</v>
      </c>
      <c r="E94" s="24" t="s">
        <v>59</v>
      </c>
      <c r="F94" s="24" t="s">
        <v>3</v>
      </c>
    </row>
    <row r="95" spans="1:8" ht="12.75">
      <c r="A95" s="39" t="s">
        <v>23</v>
      </c>
      <c r="C95" s="2">
        <v>16000</v>
      </c>
      <c r="D95" s="1">
        <f>+E11</f>
        <v>0</v>
      </c>
      <c r="E95" s="1" t="e">
        <f>+D85</f>
        <v>#DIV/0!</v>
      </c>
      <c r="F95" s="2" t="e">
        <f>+C95*D95*E95</f>
        <v>#DIV/0!</v>
      </c>
      <c r="H95" s="1" t="e">
        <f>+D95*E95</f>
        <v>#DIV/0!</v>
      </c>
    </row>
    <row r="96" spans="1:8" ht="12.75">
      <c r="A96" s="40" t="s">
        <v>24</v>
      </c>
      <c r="C96" s="2">
        <f>+H11</f>
        <v>0</v>
      </c>
      <c r="D96" s="1" t="e">
        <f>+K11</f>
        <v>#DIV/0!</v>
      </c>
      <c r="E96" s="1" t="e">
        <f>+F85</f>
        <v>#DIV/0!</v>
      </c>
      <c r="F96" s="2" t="e">
        <f>+C96*D96*E96</f>
        <v>#DIV/0!</v>
      </c>
      <c r="H96" s="1" t="e">
        <f>+D96*E96</f>
        <v>#DIV/0!</v>
      </c>
    </row>
    <row r="97" spans="3:8" ht="12.75">
      <c r="C97" s="42">
        <f>+C96-C95</f>
        <v>-16000</v>
      </c>
      <c r="D97" s="41" t="e">
        <f>+D96-D95</f>
        <v>#DIV/0!</v>
      </c>
      <c r="E97" s="41" t="e">
        <f>+E96-E95</f>
        <v>#DIV/0!</v>
      </c>
      <c r="F97" s="42" t="e">
        <f>+F96-F95</f>
        <v>#DIV/0!</v>
      </c>
      <c r="H97" s="41" t="e">
        <f>+H96-H95</f>
        <v>#DIV/0!</v>
      </c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1:7" s="53" customFormat="1" ht="12.75">
      <c r="A100" s="121" t="s">
        <v>61</v>
      </c>
      <c r="B100" s="121"/>
      <c r="C100" s="121"/>
      <c r="D100" s="121"/>
      <c r="E100" s="121"/>
      <c r="F100" s="121"/>
      <c r="G100" s="121"/>
    </row>
    <row r="101" spans="1:7" s="53" customFormat="1" ht="21.75" customHeight="1">
      <c r="A101" s="121"/>
      <c r="B101" s="121"/>
      <c r="C101" s="121"/>
      <c r="D101" s="121"/>
      <c r="E101" s="121"/>
      <c r="F101" s="121"/>
      <c r="G101" s="121"/>
    </row>
    <row r="102" s="53" customFormat="1" ht="13.5" thickBot="1"/>
    <row r="103" spans="1:5" s="53" customFormat="1" ht="36" customHeight="1" thickBot="1">
      <c r="A103" s="54"/>
      <c r="B103" s="114" t="s">
        <v>62</v>
      </c>
      <c r="C103" s="115"/>
      <c r="D103" s="114" t="s">
        <v>63</v>
      </c>
      <c r="E103" s="115"/>
    </row>
    <row r="104" spans="1:5" s="53" customFormat="1" ht="12.75">
      <c r="A104" s="55" t="s">
        <v>65</v>
      </c>
      <c r="B104" s="105">
        <v>20000</v>
      </c>
      <c r="C104" s="105"/>
      <c r="D104" s="106">
        <v>16000</v>
      </c>
      <c r="E104" s="107"/>
    </row>
    <row r="105" spans="1:5" s="53" customFormat="1" ht="12.75">
      <c r="A105" s="55" t="s">
        <v>67</v>
      </c>
      <c r="B105" s="105"/>
      <c r="C105" s="105"/>
      <c r="D105" s="106"/>
      <c r="E105" s="107"/>
    </row>
    <row r="106" spans="1:5" s="53" customFormat="1" ht="12.75">
      <c r="A106" s="55" t="s">
        <v>68</v>
      </c>
      <c r="B106" s="105"/>
      <c r="C106" s="105"/>
      <c r="D106" s="106"/>
      <c r="E106" s="107"/>
    </row>
    <row r="107" spans="1:5" s="53" customFormat="1" ht="12.75">
      <c r="A107" s="56" t="s">
        <v>69</v>
      </c>
      <c r="B107" s="105"/>
      <c r="C107" s="105"/>
      <c r="D107" s="106"/>
      <c r="E107" s="107"/>
    </row>
    <row r="108" spans="1:5" s="53" customFormat="1" ht="12.75">
      <c r="A108" s="56" t="s">
        <v>70</v>
      </c>
      <c r="B108" s="105"/>
      <c r="C108" s="105"/>
      <c r="D108" s="106"/>
      <c r="E108" s="107"/>
    </row>
    <row r="109" spans="1:5" s="53" customFormat="1" ht="12.75">
      <c r="A109" s="55" t="s">
        <v>2</v>
      </c>
      <c r="B109" s="105"/>
      <c r="C109" s="107"/>
      <c r="D109" s="106"/>
      <c r="E109" s="107"/>
    </row>
    <row r="110" spans="1:5" s="53" customFormat="1" ht="13.5" thickBot="1">
      <c r="A110" s="56" t="s">
        <v>71</v>
      </c>
      <c r="B110" s="105"/>
      <c r="C110" s="107"/>
      <c r="D110" s="106"/>
      <c r="E110" s="107"/>
    </row>
    <row r="111" spans="1:7" s="53" customFormat="1" ht="13.5" thickBot="1">
      <c r="A111" s="56" t="s">
        <v>72</v>
      </c>
      <c r="B111" s="105"/>
      <c r="C111" s="107"/>
      <c r="D111" s="106"/>
      <c r="E111" s="107"/>
      <c r="F111" s="76" t="s">
        <v>66</v>
      </c>
      <c r="G111" s="77"/>
    </row>
    <row r="112" spans="1:7" s="53" customFormat="1" ht="13.5" thickBot="1">
      <c r="A112" s="55" t="s">
        <v>73</v>
      </c>
      <c r="B112" s="105">
        <f>B95</f>
        <v>0</v>
      </c>
      <c r="C112" s="107"/>
      <c r="D112" s="106">
        <f>D95</f>
        <v>0</v>
      </c>
      <c r="E112" s="107"/>
      <c r="F112" s="81"/>
      <c r="G112" s="82"/>
    </row>
    <row r="113" spans="1:7" s="53" customFormat="1" ht="13.5" thickBot="1">
      <c r="A113" s="57"/>
      <c r="B113" s="118"/>
      <c r="C113" s="118"/>
      <c r="D113" s="119"/>
      <c r="E113" s="120"/>
      <c r="F113" s="75"/>
      <c r="G113" s="75"/>
    </row>
    <row r="114" spans="1:7" s="53" customFormat="1" ht="14.25" thickBot="1" thickTop="1">
      <c r="A114" s="58"/>
      <c r="B114" s="108"/>
      <c r="C114" s="112"/>
      <c r="D114" s="113"/>
      <c r="E114" s="109"/>
      <c r="F114" s="75"/>
      <c r="G114" s="75"/>
    </row>
    <row r="115" s="53" customFormat="1" ht="13.5" thickBot="1"/>
    <row r="116" spans="1:7" s="53" customFormat="1" ht="13.5" thickBot="1">
      <c r="A116" s="54"/>
      <c r="B116" s="114" t="s">
        <v>74</v>
      </c>
      <c r="C116" s="115"/>
      <c r="D116" s="114" t="s">
        <v>75</v>
      </c>
      <c r="E116" s="115"/>
      <c r="F116" s="116" t="s">
        <v>64</v>
      </c>
      <c r="G116" s="117"/>
    </row>
    <row r="117" spans="1:7" s="53" customFormat="1" ht="12.75">
      <c r="A117" s="55" t="s">
        <v>76</v>
      </c>
      <c r="B117" s="105"/>
      <c r="C117" s="105"/>
      <c r="D117" s="106">
        <v>8500</v>
      </c>
      <c r="E117" s="107"/>
      <c r="F117" s="110">
        <f>B117*D117</f>
        <v>0</v>
      </c>
      <c r="G117" s="111"/>
    </row>
    <row r="118" spans="1:7" s="53" customFormat="1" ht="12.75">
      <c r="A118" s="55" t="s">
        <v>77</v>
      </c>
      <c r="B118" s="105"/>
      <c r="C118" s="105"/>
      <c r="D118" s="106">
        <v>800</v>
      </c>
      <c r="E118" s="107"/>
      <c r="F118" s="105">
        <f>B118*D118</f>
        <v>0</v>
      </c>
      <c r="G118" s="107"/>
    </row>
    <row r="119" spans="1:7" s="53" customFormat="1" ht="13.5" thickBot="1">
      <c r="A119" s="55" t="s">
        <v>78</v>
      </c>
      <c r="B119" s="105"/>
      <c r="C119" s="105"/>
      <c r="D119" s="106">
        <v>1100</v>
      </c>
      <c r="E119" s="107"/>
      <c r="F119" s="105">
        <f>B119*D119</f>
        <v>0</v>
      </c>
      <c r="G119" s="107"/>
    </row>
    <row r="120" spans="1:7" s="53" customFormat="1" ht="14.25" thickBot="1" thickTop="1">
      <c r="A120" s="59"/>
      <c r="B120" s="108"/>
      <c r="C120" s="109"/>
      <c r="D120" s="108">
        <f>SUM(D117:E119)</f>
        <v>10400</v>
      </c>
      <c r="E120" s="109"/>
      <c r="F120" s="108">
        <f>SUM(F117:G119)</f>
        <v>0</v>
      </c>
      <c r="G120" s="109"/>
    </row>
    <row r="121" s="53" customFormat="1" ht="12.75"/>
    <row r="122" s="53" customFormat="1" ht="12.75">
      <c r="A122" s="60"/>
    </row>
    <row r="123" s="53" customFormat="1" ht="12.75"/>
    <row r="124" s="53" customFormat="1" ht="12.75"/>
    <row r="125" s="53" customFormat="1" ht="12.75"/>
    <row r="126" s="53" customFormat="1" ht="12.75"/>
    <row r="127" s="53" customFormat="1" ht="12.75"/>
    <row r="128" s="53" customFormat="1" ht="12.75"/>
    <row r="129" spans="3:9" s="53" customFormat="1" ht="12.75">
      <c r="C129" s="60"/>
      <c r="D129" s="60"/>
      <c r="E129" s="60"/>
      <c r="F129" s="60"/>
      <c r="G129" s="60"/>
      <c r="H129" s="60"/>
      <c r="I129" s="61"/>
    </row>
    <row r="130" spans="3:11" s="53" customFormat="1" ht="12.75">
      <c r="C130" s="60">
        <f>F171</f>
        <v>0</v>
      </c>
      <c r="D130" s="62">
        <f>F170</f>
        <v>0</v>
      </c>
      <c r="E130" s="60"/>
      <c r="F130" s="61">
        <f>F178</f>
        <v>0</v>
      </c>
      <c r="G130" s="60"/>
      <c r="H130" s="60">
        <f>F177</f>
        <v>0</v>
      </c>
      <c r="I130" s="60"/>
      <c r="K130" s="53" t="e">
        <f>C185</f>
        <v>#REF!</v>
      </c>
    </row>
    <row r="131" spans="3:9" s="53" customFormat="1" ht="12.75">
      <c r="C131" s="60"/>
      <c r="D131" s="60"/>
      <c r="E131" s="60"/>
      <c r="F131" s="60"/>
      <c r="G131" s="60"/>
      <c r="H131" s="60"/>
      <c r="I131" s="60"/>
    </row>
    <row r="132" spans="3:9" s="53" customFormat="1" ht="12.75">
      <c r="C132" s="60"/>
      <c r="D132" s="60"/>
      <c r="E132" s="60"/>
      <c r="F132" s="60"/>
      <c r="G132" s="60"/>
      <c r="H132" s="60"/>
      <c r="I132" s="60"/>
    </row>
    <row r="133" spans="3:11" s="53" customFormat="1" ht="12.75">
      <c r="C133" s="60"/>
      <c r="D133" s="60"/>
      <c r="E133" s="60"/>
      <c r="F133" s="60"/>
      <c r="G133" s="60"/>
      <c r="H133" s="60"/>
      <c r="I133" s="60"/>
      <c r="K133" s="53" t="e">
        <f>C191</f>
        <v>#REF!</v>
      </c>
    </row>
    <row r="134" spans="3:9" s="53" customFormat="1" ht="12.75">
      <c r="C134" s="60"/>
      <c r="D134" s="60"/>
      <c r="E134" s="60"/>
      <c r="F134" s="60"/>
      <c r="G134" s="60"/>
      <c r="H134" s="60"/>
      <c r="I134" s="60"/>
    </row>
    <row r="135" spans="3:9" s="53" customFormat="1" ht="12.75">
      <c r="C135" s="60"/>
      <c r="D135" s="60"/>
      <c r="E135" s="60"/>
      <c r="F135" s="60"/>
      <c r="G135" s="60"/>
      <c r="H135" s="60"/>
      <c r="I135" s="60"/>
    </row>
    <row r="136" spans="3:11" s="53" customFormat="1" ht="12.75">
      <c r="C136" s="61"/>
      <c r="D136" s="60"/>
      <c r="E136" s="60"/>
      <c r="F136" s="60"/>
      <c r="G136" s="60"/>
      <c r="H136" s="60"/>
      <c r="I136" s="60"/>
      <c r="K136" s="53">
        <f>F196</f>
        <v>0</v>
      </c>
    </row>
    <row r="137" spans="3:9" s="53" customFormat="1" ht="12.75">
      <c r="C137" s="60">
        <v>17800</v>
      </c>
      <c r="D137" s="60"/>
      <c r="E137" s="62">
        <v>70300</v>
      </c>
      <c r="F137" s="60"/>
      <c r="G137" s="60"/>
      <c r="H137" s="60"/>
      <c r="I137" s="60"/>
    </row>
    <row r="138" spans="3:9" s="53" customFormat="1" ht="12.75">
      <c r="C138" s="60"/>
      <c r="D138" s="60"/>
      <c r="E138" s="60"/>
      <c r="F138" s="60"/>
      <c r="G138" s="60"/>
      <c r="H138" s="60"/>
      <c r="I138" s="60"/>
    </row>
    <row r="139" spans="3:9" s="53" customFormat="1" ht="12.75">
      <c r="C139" s="60"/>
      <c r="D139" s="60"/>
      <c r="E139" s="60"/>
      <c r="F139" s="60"/>
      <c r="G139" s="60"/>
      <c r="H139" s="60"/>
      <c r="I139" s="60"/>
    </row>
    <row r="140" spans="3:9" s="53" customFormat="1" ht="12.75">
      <c r="C140" s="60"/>
      <c r="D140" s="60"/>
      <c r="E140" s="60"/>
      <c r="F140" s="60"/>
      <c r="G140" s="60"/>
      <c r="H140" s="60"/>
      <c r="I140" s="60"/>
    </row>
    <row r="141" spans="3:9" s="53" customFormat="1" ht="12.75">
      <c r="C141" s="60"/>
      <c r="D141" s="60"/>
      <c r="E141" s="60"/>
      <c r="F141" s="60"/>
      <c r="G141" s="60"/>
      <c r="H141" s="60"/>
      <c r="I141" s="60"/>
    </row>
    <row r="142" spans="3:9" s="53" customFormat="1" ht="12.75">
      <c r="C142" s="60"/>
      <c r="D142" s="60"/>
      <c r="E142" s="60"/>
      <c r="F142" s="60"/>
      <c r="G142" s="60"/>
      <c r="H142" s="60"/>
      <c r="I142" s="60"/>
    </row>
    <row r="143" spans="3:9" s="53" customFormat="1" ht="12.75">
      <c r="C143" s="60" t="e">
        <f>(B96-D96)*B104</f>
        <v>#DIV/0!</v>
      </c>
      <c r="D143" s="60"/>
      <c r="E143" s="60"/>
      <c r="F143" s="60"/>
      <c r="G143" s="60"/>
      <c r="H143" s="60"/>
      <c r="I143" s="60">
        <f>(B95-D95)*B104</f>
        <v>0</v>
      </c>
    </row>
    <row r="144" spans="3:9" s="53" customFormat="1" ht="12.75">
      <c r="C144" s="60"/>
      <c r="D144" s="60"/>
      <c r="E144" s="60"/>
      <c r="F144" s="60"/>
      <c r="G144" s="60"/>
      <c r="H144" s="60"/>
      <c r="I144" s="60"/>
    </row>
    <row r="145" spans="3:9" s="53" customFormat="1" ht="12.75">
      <c r="C145" s="60"/>
      <c r="D145" s="60"/>
      <c r="E145" s="60"/>
      <c r="F145" s="60"/>
      <c r="G145" s="60"/>
      <c r="H145" s="60"/>
      <c r="I145" s="60"/>
    </row>
    <row r="146" spans="3:9" s="53" customFormat="1" ht="12.75">
      <c r="C146" s="60"/>
      <c r="D146" s="60"/>
      <c r="E146" s="60"/>
      <c r="F146" s="60"/>
      <c r="G146" s="60"/>
      <c r="H146" s="60"/>
      <c r="I146" s="60"/>
    </row>
    <row r="147" spans="3:9" s="53" customFormat="1" ht="12.75">
      <c r="C147" s="60"/>
      <c r="D147" s="60"/>
      <c r="E147" s="60"/>
      <c r="F147" s="60"/>
      <c r="G147" s="60"/>
      <c r="H147" s="60"/>
      <c r="I147" s="60"/>
    </row>
    <row r="148" spans="3:9" s="53" customFormat="1" ht="12.75">
      <c r="C148" s="60"/>
      <c r="E148" s="60"/>
      <c r="F148" s="60"/>
      <c r="G148" s="60"/>
      <c r="H148" s="60"/>
      <c r="I148" s="60"/>
    </row>
    <row r="149" spans="3:9" s="53" customFormat="1" ht="12.75">
      <c r="C149" s="60" t="e">
        <f>(B104-D104)*D97</f>
        <v>#DIV/0!</v>
      </c>
      <c r="D149" s="60"/>
      <c r="E149" s="60"/>
      <c r="F149" s="60"/>
      <c r="G149" s="60"/>
      <c r="H149" s="60"/>
      <c r="I149" s="60" t="e">
        <f>(D97-B97)*B104</f>
        <v>#DIV/0!</v>
      </c>
    </row>
    <row r="150" spans="3:9" s="53" customFormat="1" ht="12.75">
      <c r="C150" s="60"/>
      <c r="D150" s="60"/>
      <c r="E150" s="60"/>
      <c r="F150" s="60"/>
      <c r="G150" s="60"/>
      <c r="H150" s="60"/>
      <c r="I150" s="60"/>
    </row>
    <row r="151" spans="3:9" s="53" customFormat="1" ht="12.75">
      <c r="C151" s="60"/>
      <c r="D151" s="60"/>
      <c r="E151" s="60"/>
      <c r="F151" s="60"/>
      <c r="G151" s="60"/>
      <c r="H151" s="60"/>
      <c r="I151" s="60"/>
    </row>
    <row r="152" spans="3:9" s="53" customFormat="1" ht="12.75">
      <c r="C152" s="60"/>
      <c r="D152" s="60"/>
      <c r="E152" s="60"/>
      <c r="F152" s="60"/>
      <c r="G152" s="60"/>
      <c r="H152" s="60"/>
      <c r="I152" s="60"/>
    </row>
    <row r="153" spans="3:9" s="53" customFormat="1" ht="12.75">
      <c r="C153" s="60"/>
      <c r="D153" s="60"/>
      <c r="E153" s="60">
        <f>B92-D92</f>
        <v>0</v>
      </c>
      <c r="F153" s="60"/>
      <c r="G153" s="60"/>
      <c r="H153" s="60">
        <f>F91</f>
        <v>0</v>
      </c>
      <c r="I153" s="60"/>
    </row>
    <row r="154" spans="3:9" s="53" customFormat="1" ht="12.75">
      <c r="C154" s="60"/>
      <c r="D154" s="60"/>
      <c r="E154" s="60"/>
      <c r="F154" s="60"/>
      <c r="G154" s="60"/>
      <c r="H154" s="60"/>
      <c r="I154" s="60"/>
    </row>
    <row r="155" spans="3:9" s="53" customFormat="1" ht="12.75">
      <c r="C155" s="60"/>
      <c r="D155" s="60"/>
      <c r="E155" s="60"/>
      <c r="F155" s="60"/>
      <c r="G155" s="60"/>
      <c r="H155" s="60"/>
      <c r="I155" s="60"/>
    </row>
    <row r="156" spans="3:9" s="53" customFormat="1" ht="12.75">
      <c r="C156" s="60"/>
      <c r="D156" s="60"/>
      <c r="E156" s="60"/>
      <c r="F156" s="60"/>
      <c r="G156" s="60"/>
      <c r="H156" s="60"/>
      <c r="I156" s="60"/>
    </row>
    <row r="157" spans="3:9" s="53" customFormat="1" ht="12.75">
      <c r="C157" s="60"/>
      <c r="D157" s="60"/>
      <c r="E157" s="60"/>
      <c r="F157" s="60"/>
      <c r="G157" s="60"/>
      <c r="H157" s="60"/>
      <c r="I157" s="60"/>
    </row>
    <row r="158" spans="3:9" s="53" customFormat="1" ht="12.75">
      <c r="C158" s="60"/>
      <c r="D158" s="60"/>
      <c r="E158" s="60"/>
      <c r="F158" s="60"/>
      <c r="G158" s="60"/>
      <c r="H158" s="60"/>
      <c r="I158" s="60"/>
    </row>
    <row r="159" s="53" customFormat="1" ht="12.75"/>
    <row r="160" spans="1:7" s="53" customFormat="1" ht="12.75">
      <c r="A160" s="60"/>
      <c r="B160" s="60"/>
      <c r="C160" s="60"/>
      <c r="D160" s="60">
        <f>F93</f>
        <v>0</v>
      </c>
      <c r="E160" s="60"/>
      <c r="F160" s="60"/>
      <c r="G160" s="60"/>
    </row>
    <row r="161" spans="1:2" s="53" customFormat="1" ht="12.75">
      <c r="A161" s="53" t="s">
        <v>79</v>
      </c>
      <c r="B161" s="53" t="s">
        <v>80</v>
      </c>
    </row>
    <row r="162" s="53" customFormat="1" ht="12.75">
      <c r="A162" s="53" t="s">
        <v>81</v>
      </c>
    </row>
    <row r="163" s="53" customFormat="1" ht="12.75"/>
    <row r="164" s="53" customFormat="1" ht="12.75"/>
    <row r="165" spans="1:7" s="53" customFormat="1" ht="12.75">
      <c r="A165" s="97" t="s">
        <v>82</v>
      </c>
      <c r="B165" s="97"/>
      <c r="C165" s="97"/>
      <c r="D165" s="97"/>
      <c r="E165" s="97"/>
      <c r="F165" s="97"/>
      <c r="G165" s="97"/>
    </row>
    <row r="166" spans="1:7" s="53" customFormat="1" ht="12.75">
      <c r="A166" s="60"/>
      <c r="B166" s="60"/>
      <c r="C166" s="60"/>
      <c r="D166" s="60"/>
      <c r="E166" s="60"/>
      <c r="F166" s="60"/>
      <c r="G166" s="60"/>
    </row>
    <row r="167" spans="1:7" s="53" customFormat="1" ht="12.75">
      <c r="A167" s="63" t="s">
        <v>83</v>
      </c>
      <c r="B167" s="60"/>
      <c r="C167" s="60"/>
      <c r="D167" s="60"/>
      <c r="E167" s="60"/>
      <c r="F167" s="60"/>
      <c r="G167" s="60"/>
    </row>
    <row r="168" s="53" customFormat="1" ht="12.75"/>
    <row r="169" spans="1:7" s="53" customFormat="1" ht="12.75">
      <c r="A169" s="64" t="s">
        <v>84</v>
      </c>
      <c r="B169" s="65" t="s">
        <v>85</v>
      </c>
      <c r="C169" s="53">
        <f>B104*B107*B108</f>
        <v>0</v>
      </c>
      <c r="E169" s="61" t="s">
        <v>86</v>
      </c>
      <c r="F169" s="60">
        <f>C169-C171</f>
        <v>0</v>
      </c>
      <c r="G169" s="60" t="s">
        <v>87</v>
      </c>
    </row>
    <row r="170" spans="1:7" s="53" customFormat="1" ht="12.75">
      <c r="A170" s="64" t="s">
        <v>88</v>
      </c>
      <c r="B170" s="65" t="s">
        <v>89</v>
      </c>
      <c r="C170" s="53">
        <f>B104*B107*D108</f>
        <v>0</v>
      </c>
      <c r="E170" s="61" t="s">
        <v>90</v>
      </c>
      <c r="F170" s="60">
        <f>C169-C170</f>
        <v>0</v>
      </c>
      <c r="G170" s="60" t="s">
        <v>91</v>
      </c>
    </row>
    <row r="171" spans="1:7" s="53" customFormat="1" ht="12.75">
      <c r="A171" s="64" t="s">
        <v>92</v>
      </c>
      <c r="B171" s="65" t="s">
        <v>93</v>
      </c>
      <c r="C171" s="53">
        <f>B104*D107*D108</f>
        <v>0</v>
      </c>
      <c r="E171" s="61" t="s">
        <v>94</v>
      </c>
      <c r="F171" s="60">
        <f>C170-C171</f>
        <v>0</v>
      </c>
      <c r="G171" s="60" t="s">
        <v>95</v>
      </c>
    </row>
    <row r="172" spans="1:7" s="53" customFormat="1" ht="13.5" thickBot="1">
      <c r="A172" s="64" t="s">
        <v>96</v>
      </c>
      <c r="B172" s="65" t="s">
        <v>97</v>
      </c>
      <c r="C172" s="53">
        <f>D104*D107*D108</f>
        <v>0</v>
      </c>
      <c r="E172" s="61" t="s">
        <v>98</v>
      </c>
      <c r="F172" s="60"/>
      <c r="G172" s="60" t="s">
        <v>99</v>
      </c>
    </row>
    <row r="173" spans="6:7" s="53" customFormat="1" ht="13.5" thickTop="1">
      <c r="F173" s="66">
        <f>SUM(F170:F172)</f>
        <v>0</v>
      </c>
      <c r="G173" s="67" t="s">
        <v>87</v>
      </c>
    </row>
    <row r="174" s="53" customFormat="1" ht="12.75">
      <c r="A174" s="63" t="s">
        <v>100</v>
      </c>
    </row>
    <row r="175" s="53" customFormat="1" ht="12.75"/>
    <row r="176" spans="1:7" s="53" customFormat="1" ht="12.75">
      <c r="A176" s="64" t="s">
        <v>84</v>
      </c>
      <c r="B176" s="65" t="s">
        <v>85</v>
      </c>
      <c r="C176" s="53">
        <f>B104*B110*B111</f>
        <v>0</v>
      </c>
      <c r="E176" s="61" t="s">
        <v>86</v>
      </c>
      <c r="F176" s="60">
        <f>C176-C178</f>
        <v>0</v>
      </c>
      <c r="G176" s="60" t="s">
        <v>87</v>
      </c>
    </row>
    <row r="177" spans="1:7" s="53" customFormat="1" ht="12.75">
      <c r="A177" s="64" t="s">
        <v>88</v>
      </c>
      <c r="B177" s="65" t="s">
        <v>89</v>
      </c>
      <c r="C177" s="53">
        <f>B104*B110*D111</f>
        <v>0</v>
      </c>
      <c r="E177" s="61" t="s">
        <v>90</v>
      </c>
      <c r="F177" s="60">
        <f>C176-C177</f>
        <v>0</v>
      </c>
      <c r="G177" s="60" t="s">
        <v>91</v>
      </c>
    </row>
    <row r="178" spans="1:7" s="53" customFormat="1" ht="12.75">
      <c r="A178" s="64" t="s">
        <v>92</v>
      </c>
      <c r="B178" s="65" t="s">
        <v>93</v>
      </c>
      <c r="C178" s="53">
        <f>B104*D110*D111</f>
        <v>0</v>
      </c>
      <c r="E178" s="61" t="s">
        <v>94</v>
      </c>
      <c r="F178" s="60">
        <f>C177-C178</f>
        <v>0</v>
      </c>
      <c r="G178" s="60" t="s">
        <v>95</v>
      </c>
    </row>
    <row r="179" spans="1:7" s="53" customFormat="1" ht="13.5" thickBot="1">
      <c r="A179" s="64" t="s">
        <v>96</v>
      </c>
      <c r="B179" s="65" t="s">
        <v>97</v>
      </c>
      <c r="C179" s="53">
        <f>D104*D110*D111</f>
        <v>0</v>
      </c>
      <c r="E179" s="61" t="s">
        <v>98</v>
      </c>
      <c r="F179" s="60"/>
      <c r="G179" s="60" t="s">
        <v>99</v>
      </c>
    </row>
    <row r="180" spans="6:7" s="53" customFormat="1" ht="13.5" thickTop="1">
      <c r="F180" s="66">
        <f>SUM(F177:F179)</f>
        <v>0</v>
      </c>
      <c r="G180" s="67" t="s">
        <v>87</v>
      </c>
    </row>
    <row r="181" spans="1:6" s="53" customFormat="1" ht="12.75">
      <c r="A181" s="60"/>
      <c r="B181" s="60" t="s">
        <v>101</v>
      </c>
      <c r="C181" s="60"/>
      <c r="D181" s="60"/>
      <c r="E181" s="60"/>
      <c r="F181" s="60"/>
    </row>
    <row r="182" spans="1:6" s="53" customFormat="1" ht="12.75">
      <c r="A182" s="60"/>
      <c r="B182" s="60"/>
      <c r="C182" s="60"/>
      <c r="D182" s="60"/>
      <c r="E182" s="60"/>
      <c r="F182" s="60"/>
    </row>
    <row r="183" spans="1:6" s="53" customFormat="1" ht="12.75">
      <c r="A183" s="60"/>
      <c r="B183" s="65" t="s">
        <v>102</v>
      </c>
      <c r="C183" s="60">
        <f>C176</f>
        <v>0</v>
      </c>
      <c r="D183" s="60"/>
      <c r="E183" s="60"/>
      <c r="F183" s="60"/>
    </row>
    <row r="184" spans="1:6" s="53" customFormat="1" ht="13.5" thickBot="1">
      <c r="A184" s="60"/>
      <c r="B184" s="65" t="s">
        <v>103</v>
      </c>
      <c r="C184" s="60" t="e">
        <f>B104*B110*#REF!</f>
        <v>#REF!</v>
      </c>
      <c r="D184" s="60"/>
      <c r="E184" s="60"/>
      <c r="F184" s="60"/>
    </row>
    <row r="185" spans="1:6" s="53" customFormat="1" ht="13.5" thickTop="1">
      <c r="A185" s="60"/>
      <c r="B185" s="60"/>
      <c r="C185" s="66" t="e">
        <f>C183-C184</f>
        <v>#REF!</v>
      </c>
      <c r="D185" s="60"/>
      <c r="E185" s="60"/>
      <c r="F185" s="60"/>
    </row>
    <row r="186" spans="1:6" s="53" customFormat="1" ht="12.75">
      <c r="A186" s="60"/>
      <c r="B186" s="60"/>
      <c r="C186" s="60"/>
      <c r="D186" s="60"/>
      <c r="E186" s="60"/>
      <c r="F186" s="60"/>
    </row>
    <row r="187" spans="1:6" s="53" customFormat="1" ht="12.75">
      <c r="A187" s="60"/>
      <c r="B187" s="60" t="s">
        <v>104</v>
      </c>
      <c r="C187" s="60"/>
      <c r="D187" s="60"/>
      <c r="E187" s="60"/>
      <c r="F187" s="60"/>
    </row>
    <row r="188" spans="1:6" s="53" customFormat="1" ht="12.75">
      <c r="A188" s="60"/>
      <c r="B188" s="60"/>
      <c r="C188" s="60"/>
      <c r="D188" s="60"/>
      <c r="E188" s="60"/>
      <c r="F188" s="60"/>
    </row>
    <row r="189" spans="1:6" s="53" customFormat="1" ht="12.75">
      <c r="A189" s="60"/>
      <c r="B189" s="65" t="s">
        <v>103</v>
      </c>
      <c r="C189" s="60" t="e">
        <f>C184</f>
        <v>#REF!</v>
      </c>
      <c r="D189" s="60"/>
      <c r="E189" s="60"/>
      <c r="F189" s="60"/>
    </row>
    <row r="190" spans="1:6" s="53" customFormat="1" ht="13.5" thickBot="1">
      <c r="A190" s="60"/>
      <c r="B190" s="65" t="s">
        <v>105</v>
      </c>
      <c r="C190" s="60">
        <f>B104*B110*D111</f>
        <v>0</v>
      </c>
      <c r="D190" s="60"/>
      <c r="E190" s="60"/>
      <c r="F190" s="60"/>
    </row>
    <row r="191" spans="1:6" s="53" customFormat="1" ht="13.5" thickTop="1">
      <c r="A191" s="60"/>
      <c r="B191" s="60"/>
      <c r="C191" s="66" t="e">
        <f>C189-C190</f>
        <v>#REF!</v>
      </c>
      <c r="D191" s="60"/>
      <c r="E191" s="60"/>
      <c r="F191" s="60"/>
    </row>
    <row r="192" spans="1:6" s="53" customFormat="1" ht="12.75">
      <c r="A192" s="60"/>
      <c r="B192" s="60"/>
      <c r="C192" s="60"/>
      <c r="D192" s="60"/>
      <c r="E192" s="60"/>
      <c r="F192" s="60"/>
    </row>
    <row r="193" s="53" customFormat="1" ht="12.75"/>
    <row r="194" s="53" customFormat="1" ht="12.75">
      <c r="A194" s="63" t="s">
        <v>106</v>
      </c>
    </row>
    <row r="195" s="53" customFormat="1" ht="12.75"/>
    <row r="196" spans="1:6" s="53" customFormat="1" ht="12.75">
      <c r="A196" s="64" t="s">
        <v>84</v>
      </c>
      <c r="B196" s="65" t="s">
        <v>85</v>
      </c>
      <c r="C196" s="53">
        <f>B104*B105</f>
        <v>0</v>
      </c>
      <c r="E196" s="61" t="s">
        <v>86</v>
      </c>
      <c r="F196" s="60">
        <f>C196-C197</f>
        <v>0</v>
      </c>
    </row>
    <row r="197" spans="1:3" s="53" customFormat="1" ht="12.75">
      <c r="A197" s="64" t="s">
        <v>92</v>
      </c>
      <c r="B197" s="65" t="s">
        <v>89</v>
      </c>
      <c r="C197" s="53">
        <f>B104*D105</f>
        <v>0</v>
      </c>
    </row>
    <row r="198" spans="1:2" s="53" customFormat="1" ht="12.75">
      <c r="A198" s="64"/>
      <c r="B198" s="65"/>
    </row>
    <row r="199" spans="1:2" s="53" customFormat="1" ht="12.75">
      <c r="A199" s="64"/>
      <c r="B199" s="65"/>
    </row>
    <row r="200" s="53" customFormat="1" ht="12.75">
      <c r="A200" s="53" t="s">
        <v>107</v>
      </c>
    </row>
    <row r="201" spans="1:8" s="53" customFormat="1" ht="12.75">
      <c r="A201" s="68" t="s">
        <v>108</v>
      </c>
      <c r="B201" s="53">
        <v>20000</v>
      </c>
      <c r="D201" s="98"/>
      <c r="E201" s="98"/>
      <c r="F201" s="98"/>
      <c r="G201" s="98"/>
      <c r="H201" s="98"/>
    </row>
    <row r="202" spans="1:8" s="53" customFormat="1" ht="12.75">
      <c r="A202" s="68" t="s">
        <v>109</v>
      </c>
      <c r="B202" s="53">
        <f>B201*0.5</f>
        <v>10000</v>
      </c>
      <c r="D202" s="98"/>
      <c r="E202" s="98"/>
      <c r="F202" s="98"/>
      <c r="G202" s="98"/>
      <c r="H202" s="98"/>
    </row>
    <row r="203" spans="1:2" s="53" customFormat="1" ht="12.75">
      <c r="A203" s="68" t="s">
        <v>110</v>
      </c>
      <c r="B203" s="53">
        <v>8500</v>
      </c>
    </row>
    <row r="204" spans="1:2" s="53" customFormat="1" ht="12.75">
      <c r="A204" s="68" t="s">
        <v>111</v>
      </c>
      <c r="B204" s="53">
        <v>800</v>
      </c>
    </row>
    <row r="205" spans="1:2" s="53" customFormat="1" ht="12.75">
      <c r="A205" s="68" t="s">
        <v>112</v>
      </c>
      <c r="B205" s="53">
        <f>B202-B203-B204</f>
        <v>700</v>
      </c>
    </row>
    <row r="206" s="69" customFormat="1" ht="13.5" thickBot="1"/>
    <row r="207" spans="1:7" s="69" customFormat="1" ht="12.75">
      <c r="A207" s="93" t="s">
        <v>113</v>
      </c>
      <c r="B207" s="99"/>
      <c r="C207" s="94"/>
      <c r="D207" s="93" t="s">
        <v>114</v>
      </c>
      <c r="E207" s="99"/>
      <c r="F207" s="99"/>
      <c r="G207" s="94"/>
    </row>
    <row r="208" spans="1:7" s="69" customFormat="1" ht="13.5" thickBot="1">
      <c r="A208" s="100"/>
      <c r="B208" s="101"/>
      <c r="C208" s="102"/>
      <c r="D208" s="100"/>
      <c r="E208" s="101"/>
      <c r="F208" s="101"/>
      <c r="G208" s="102"/>
    </row>
    <row r="209" spans="1:7" s="69" customFormat="1" ht="12.75">
      <c r="A209" s="103"/>
      <c r="B209" s="103" t="s">
        <v>115</v>
      </c>
      <c r="C209" s="103" t="s">
        <v>116</v>
      </c>
      <c r="D209" s="93"/>
      <c r="E209" s="94"/>
      <c r="F209" s="103" t="s">
        <v>115</v>
      </c>
      <c r="G209" s="103" t="s">
        <v>116</v>
      </c>
    </row>
    <row r="210" spans="1:7" s="69" customFormat="1" ht="13.5" thickBot="1">
      <c r="A210" s="104"/>
      <c r="B210" s="104"/>
      <c r="C210" s="104"/>
      <c r="D210" s="100"/>
      <c r="E210" s="102"/>
      <c r="F210" s="104"/>
      <c r="G210" s="104"/>
    </row>
    <row r="211" spans="1:7" s="69" customFormat="1" ht="12.75">
      <c r="A211" s="70" t="s">
        <v>117</v>
      </c>
      <c r="B211" s="71">
        <f>E153</f>
        <v>0</v>
      </c>
      <c r="C211" s="72" t="e">
        <f aca="true" t="shared" si="0" ref="C211:C217">B211/$D$142</f>
        <v>#DIV/0!</v>
      </c>
      <c r="D211" s="93" t="s">
        <v>118</v>
      </c>
      <c r="E211" s="94"/>
      <c r="F211" s="71" t="e">
        <f>C149</f>
        <v>#DIV/0!</v>
      </c>
      <c r="G211" s="72" t="e">
        <f>F211/$H$142</f>
        <v>#DIV/0!</v>
      </c>
    </row>
    <row r="212" spans="1:7" s="69" customFormat="1" ht="12.75">
      <c r="A212" s="70" t="s">
        <v>119</v>
      </c>
      <c r="B212" s="71">
        <f>I143*(-1)</f>
        <v>0</v>
      </c>
      <c r="C212" s="72" t="e">
        <f t="shared" si="0"/>
        <v>#DIV/0!</v>
      </c>
      <c r="D212" s="95" t="s">
        <v>120</v>
      </c>
      <c r="E212" s="96"/>
      <c r="F212" s="71">
        <f>D130*(-1)</f>
        <v>0</v>
      </c>
      <c r="G212" s="72" t="e">
        <f>F212/$H$142</f>
        <v>#DIV/0!</v>
      </c>
    </row>
    <row r="213" spans="1:7" s="69" customFormat="1" ht="12.75">
      <c r="A213" s="70" t="s">
        <v>121</v>
      </c>
      <c r="B213" s="71">
        <f>C130</f>
        <v>0</v>
      </c>
      <c r="C213" s="72" t="e">
        <f t="shared" si="0"/>
        <v>#DIV/0!</v>
      </c>
      <c r="D213" s="95" t="s">
        <v>122</v>
      </c>
      <c r="E213" s="96"/>
      <c r="F213" s="71">
        <f>D160*(-1)</f>
        <v>0</v>
      </c>
      <c r="G213" s="72" t="e">
        <f>F213/$H$142</f>
        <v>#DIV/0!</v>
      </c>
    </row>
    <row r="214" spans="1:7" s="69" customFormat="1" ht="12.75">
      <c r="A214" s="70" t="s">
        <v>123</v>
      </c>
      <c r="B214" s="71">
        <f>F130</f>
        <v>0</v>
      </c>
      <c r="C214" s="72" t="e">
        <f t="shared" si="0"/>
        <v>#DIV/0!</v>
      </c>
      <c r="D214" s="83"/>
      <c r="E214" s="84"/>
      <c r="F214" s="71"/>
      <c r="G214" s="73"/>
    </row>
    <row r="215" spans="1:7" s="69" customFormat="1" ht="12.75">
      <c r="A215" s="70" t="s">
        <v>124</v>
      </c>
      <c r="B215" s="71" t="e">
        <f>K130</f>
        <v>#REF!</v>
      </c>
      <c r="C215" s="72" t="e">
        <f t="shared" si="0"/>
        <v>#REF!</v>
      </c>
      <c r="D215" s="83"/>
      <c r="E215" s="84"/>
      <c r="F215" s="71"/>
      <c r="G215" s="73"/>
    </row>
    <row r="216" spans="1:7" s="69" customFormat="1" ht="12.75">
      <c r="A216" s="70" t="s">
        <v>125</v>
      </c>
      <c r="B216" s="71" t="e">
        <f>K133</f>
        <v>#REF!</v>
      </c>
      <c r="C216" s="72" t="e">
        <f t="shared" si="0"/>
        <v>#REF!</v>
      </c>
      <c r="D216" s="83"/>
      <c r="E216" s="84"/>
      <c r="F216" s="71"/>
      <c r="G216" s="73"/>
    </row>
    <row r="217" spans="1:7" s="69" customFormat="1" ht="12.75">
      <c r="A217" s="70" t="s">
        <v>126</v>
      </c>
      <c r="B217" s="71">
        <f>K136</f>
        <v>0</v>
      </c>
      <c r="C217" s="72" t="e">
        <f t="shared" si="0"/>
        <v>#DIV/0!</v>
      </c>
      <c r="D217" s="83"/>
      <c r="E217" s="84"/>
      <c r="F217" s="71"/>
      <c r="G217" s="73"/>
    </row>
    <row r="218" spans="1:7" s="69" customFormat="1" ht="12.75">
      <c r="A218" s="70"/>
      <c r="B218" s="71"/>
      <c r="C218" s="73"/>
      <c r="D218" s="74"/>
      <c r="E218" s="74"/>
      <c r="F218" s="71"/>
      <c r="G218" s="73"/>
    </row>
    <row r="219" spans="1:7" s="69" customFormat="1" ht="13.5" thickBot="1">
      <c r="A219" s="70"/>
      <c r="B219" s="71"/>
      <c r="C219" s="73"/>
      <c r="D219" s="74"/>
      <c r="E219" s="74"/>
      <c r="F219" s="71"/>
      <c r="G219" s="73"/>
    </row>
    <row r="220" spans="1:7" s="69" customFormat="1" ht="13.5" thickTop="1">
      <c r="A220" s="85" t="s">
        <v>127</v>
      </c>
      <c r="B220" s="87" t="e">
        <f>SUM(B211:B217)</f>
        <v>#REF!</v>
      </c>
      <c r="C220" s="78" t="e">
        <f>SUM(C211:C217)</f>
        <v>#DIV/0!</v>
      </c>
      <c r="D220" s="89" t="s">
        <v>127</v>
      </c>
      <c r="E220" s="90"/>
      <c r="F220" s="87" t="e">
        <f>F213+F211+F212</f>
        <v>#DIV/0!</v>
      </c>
      <c r="G220" s="78" t="e">
        <f>SUM(G211:G213)</f>
        <v>#DIV/0!</v>
      </c>
    </row>
    <row r="221" spans="1:7" s="69" customFormat="1" ht="13.5" thickBot="1">
      <c r="A221" s="86"/>
      <c r="B221" s="88"/>
      <c r="C221" s="79"/>
      <c r="D221" s="91"/>
      <c r="E221" s="92"/>
      <c r="F221" s="88"/>
      <c r="G221" s="79"/>
    </row>
    <row r="222" s="69" customFormat="1" ht="12.75"/>
    <row r="223" s="69" customFormat="1" ht="12.75"/>
    <row r="224" spans="1:8" s="69" customFormat="1" ht="49.5" customHeight="1">
      <c r="A224" s="80"/>
      <c r="B224" s="80"/>
      <c r="C224" s="80"/>
      <c r="D224" s="80"/>
      <c r="E224" s="80"/>
      <c r="F224" s="80"/>
      <c r="G224" s="80"/>
      <c r="H224" s="80"/>
    </row>
    <row r="225" s="69" customFormat="1" ht="12.75"/>
    <row r="226" s="69" customFormat="1" ht="12.75"/>
    <row r="227" s="69" customFormat="1" ht="12.75"/>
    <row r="228" spans="1:8" s="69" customFormat="1" ht="32.25" customHeight="1">
      <c r="A228" s="80"/>
      <c r="B228" s="80"/>
      <c r="C228" s="80"/>
      <c r="D228" s="80"/>
      <c r="E228" s="80"/>
      <c r="F228" s="80"/>
      <c r="G228" s="80"/>
      <c r="H228" s="80"/>
    </row>
    <row r="229" s="69" customFormat="1" ht="12.75"/>
    <row r="230" s="69" customFormat="1" ht="12.75"/>
    <row r="231" s="69" customFormat="1" ht="12.75"/>
    <row r="232" s="69" customFormat="1" ht="12.75"/>
    <row r="233" s="69" customFormat="1" ht="12.75"/>
    <row r="234" s="69" customFormat="1" ht="12.75"/>
    <row r="235" s="69" customFormat="1" ht="12.75"/>
    <row r="236" s="69" customFormat="1" ht="12.75"/>
  </sheetData>
  <sheetProtection/>
  <mergeCells count="66">
    <mergeCell ref="D105:E105"/>
    <mergeCell ref="B106:C106"/>
    <mergeCell ref="D106:E106"/>
    <mergeCell ref="B107:C107"/>
    <mergeCell ref="D107:E107"/>
    <mergeCell ref="A100:G101"/>
    <mergeCell ref="B103:C103"/>
    <mergeCell ref="D103:E103"/>
    <mergeCell ref="B104:C104"/>
    <mergeCell ref="D104:E104"/>
    <mergeCell ref="B105:C105"/>
    <mergeCell ref="B110:C110"/>
    <mergeCell ref="D110:E110"/>
    <mergeCell ref="B111:C111"/>
    <mergeCell ref="D111:E111"/>
    <mergeCell ref="B108:C108"/>
    <mergeCell ref="D108:E108"/>
    <mergeCell ref="B109:C109"/>
    <mergeCell ref="D109:E109"/>
    <mergeCell ref="B114:C114"/>
    <mergeCell ref="D114:E114"/>
    <mergeCell ref="B116:C116"/>
    <mergeCell ref="D116:E116"/>
    <mergeCell ref="F116:G116"/>
    <mergeCell ref="B112:C112"/>
    <mergeCell ref="D112:E112"/>
    <mergeCell ref="B113:C113"/>
    <mergeCell ref="D113:E113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B120:C120"/>
    <mergeCell ref="D120:E120"/>
    <mergeCell ref="F120:G120"/>
    <mergeCell ref="A165:G165"/>
    <mergeCell ref="D201:H202"/>
    <mergeCell ref="A207:C208"/>
    <mergeCell ref="D207:G208"/>
    <mergeCell ref="A209:A210"/>
    <mergeCell ref="B209:B210"/>
    <mergeCell ref="C209:C210"/>
    <mergeCell ref="D209:E210"/>
    <mergeCell ref="F209:F210"/>
    <mergeCell ref="G209:G210"/>
    <mergeCell ref="D211:E211"/>
    <mergeCell ref="D212:E212"/>
    <mergeCell ref="D213:E213"/>
    <mergeCell ref="D214:E214"/>
    <mergeCell ref="D215:E215"/>
    <mergeCell ref="D216:E216"/>
    <mergeCell ref="G220:G221"/>
    <mergeCell ref="A224:H224"/>
    <mergeCell ref="A228:H228"/>
    <mergeCell ref="F112:G112"/>
    <mergeCell ref="D217:E217"/>
    <mergeCell ref="A220:A221"/>
    <mergeCell ref="B220:B221"/>
    <mergeCell ref="C220:C221"/>
    <mergeCell ref="D220:E221"/>
    <mergeCell ref="F220:F221"/>
  </mergeCells>
  <hyperlinks>
    <hyperlink ref="K1" r:id="rId1" display="jscilien@u-paris10.fr"/>
  </hyperlinks>
  <printOptions/>
  <pageMargins left="0" right="0" top="0" bottom="0" header="0" footer="0"/>
  <pageSetup fitToHeight="2" horizontalDpi="600" verticalDpi="600" orientation="portrait" paperSize="9" scale="80" r:id="rId3"/>
  <rowBreaks count="1" manualBreakCount="1">
    <brk id="6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SCILIEN</cp:lastModifiedBy>
  <cp:lastPrinted>2007-11-06T16:13:12Z</cp:lastPrinted>
  <dcterms:created xsi:type="dcterms:W3CDTF">2002-11-19T16:38:43Z</dcterms:created>
  <dcterms:modified xsi:type="dcterms:W3CDTF">2012-11-07T14:15:16Z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